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webnew2565\DIP\ปี 2567\รอบ2\"/>
    </mc:Choice>
  </mc:AlternateContent>
  <bookViews>
    <workbookView xWindow="0" yWindow="0" windowWidth="28800" windowHeight="1248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เก็บข้อมูลHRD!$A$6:$P$98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เก็บข้อมูลHRD!$A$1:$M$115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5" i="3"/>
  <c r="D6" i="3"/>
  <c r="D7" i="3"/>
  <c r="D8" i="3"/>
  <c r="D9" i="3"/>
  <c r="D10" i="3"/>
  <c r="D11" i="3"/>
  <c r="D12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<sst xmlns="http://schemas.openxmlformats.org/spreadsheetml/2006/main" count="781" uniqueCount="148">
  <si>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</si>
  <si>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</si>
  <si>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</si>
  <si>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</si>
  <si>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</si>
  <si>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</si>
  <si>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</si>
  <si>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</si>
  <si>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</si>
  <si>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</si>
  <si>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</si>
  <si>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</si>
  <si>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</si>
  <si>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</si>
  <si>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</si>
  <si>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</si>
  <si>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</si>
  <si>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</si>
  <si>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</si>
  <si>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</si>
  <si>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</si>
  <si>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</si>
  <si>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</si>
  <si>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</si>
  <si>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</si>
  <si>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</si>
  <si>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</si>
  <si>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</si>
  <si>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</si>
  <si>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</si>
  <si>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</si>
  <si>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</si>
  <si>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</si>
  <si>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</si>
  <si>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</si>
  <si>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</si>
  <si>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</si>
  <si>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</si>
  <si>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</si>
  <si>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</si>
  <si>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</si>
  <si>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</si>
  <si>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</si>
  <si>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</si>
  <si>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</si>
  <si>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</si>
  <si>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</si>
  <si>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</si>
  <si>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</si>
  <si>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</si>
  <si>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</si>
  <si>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</si>
  <si>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</si>
  <si>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</si>
  <si>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</si>
  <si>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</si>
  <si>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</si>
  <si>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</si>
  <si>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</si>
  <si>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</si>
  <si>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</si>
  <si>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</si>
  <si>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</si>
  <si>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</si>
  <si>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</si>
  <si>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</si>
  <si>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</si>
  <si>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</si>
  <si>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</si>
  <si>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</si>
  <si>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</si>
  <si>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</si>
  <si>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</si>
  <si>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</si>
  <si>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</si>
  <si>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</si>
  <si>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</si>
  <si>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</si>
  <si>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นายสัตวแพทย์ชำนาญการพิเศษ/หัวหน้ากลุ่มพัฒนาคุณภาพสินค้าปศุสัตว์</t>
  </si>
  <si>
    <t>นายสัตวแพทย์ชำนาญการพิเศษ/หัวหน้ากลุ่มพัฒนาสุขภาพสัตว์</t>
  </si>
  <si>
    <t>นักวิชาการสัตวบาลชำนาญการ/หัวหน้ากลุ่มส่งเสริมและพัฒนาปศุสัตว์</t>
  </si>
  <si>
    <t>เจ้าพนักงานการเงินและบัญชีชำนาญงาน/หัวหน้าฝ่ายบริหารทั่วไป</t>
  </si>
  <si>
    <t>สัตวแพทย์อาวุโส/ปศุสัตว์อำเภอเมืองหนองบัวลำภู</t>
  </si>
  <si>
    <t>สัตวแพทย์อาวุโส/ปศุสัตว์อำเภอนากลาง</t>
  </si>
  <si>
    <t>สัตวแพทย์อาวุโส/ปศุสัตว์อำเภอศรีบุญเรือง</t>
  </si>
  <si>
    <t>สัตวแพทย์อาวุโส/ปศุสัตว์อำเภอสุวรรณคูหา</t>
  </si>
  <si>
    <t>สัตวแพทย์อาวุโส/ปศุสัตว์อำเภอโนนสัง</t>
  </si>
  <si>
    <t>เจ้าพนักงานสัตวบาลชำนาญงาน/รก.ปศุสัตว์อำเภอนาวัง</t>
  </si>
  <si>
    <t>เจ้าพนักงานสัตวบาลชำนาญงาน</t>
  </si>
  <si>
    <t>นายสัตวแพทย์ชำนาญการ</t>
  </si>
  <si>
    <t>นักวิชาการสัตวบาล</t>
  </si>
  <si>
    <t>เจ้าพนักงานสัตวบาล</t>
  </si>
  <si>
    <t>เจ้าหน้าที่ระบบงานคอมพิวเตอร์</t>
  </si>
  <si>
    <t>เจ้าพนักงานธุรการปฏิบัติงาน</t>
  </si>
  <si>
    <t>การใช้เทคโนโลยี</t>
  </si>
  <si>
    <t>ความรู้/ทักษะเฉพาะทางในสายงาน</t>
  </si>
  <si>
    <t>e-Learning</t>
  </si>
  <si>
    <t>ชุมชนนักปฏิบัติ(CoP)</t>
  </si>
  <si>
    <t>มี</t>
  </si>
  <si>
    <t>สนง.ปศจ.นค</t>
  </si>
  <si>
    <t xml:space="preserve"> 19 มิ.ย. 2567</t>
  </si>
  <si>
    <t>นายศักดิ์สิทธิ์ ทิพยธร</t>
  </si>
  <si>
    <t xml:space="preserve">นายคมวุฒิ ธรรมสาร์ </t>
  </si>
  <si>
    <t xml:space="preserve">นายอุเทน หมั่นจิตร </t>
  </si>
  <si>
    <t>นายมกรต ผารุธรรม</t>
  </si>
  <si>
    <t>นางสาวพริมาภรณ์ พละไกร</t>
  </si>
  <si>
    <t>นายศุภชัย พนาลิกุล</t>
  </si>
  <si>
    <t>นายประเวศ สีปานแก้ว</t>
  </si>
  <si>
    <t>นายเกริก พรหมทะสาร</t>
  </si>
  <si>
    <t>นายเปรมปรี นนทฤทธิ์</t>
  </si>
  <si>
    <t>นายกิตติพงศ์ สีคำ</t>
  </si>
  <si>
    <t>นายสุพัฒน์ สมจิตร</t>
  </si>
  <si>
    <t>นายอัคนีรุทร์ แก้วใส</t>
  </si>
  <si>
    <t>นายภานุพงศ์ วดีศิริศักดิ์</t>
  </si>
  <si>
    <t>นางสาวอารียา กอเซ็ม</t>
  </si>
  <si>
    <t>นายธนกฤต  ฉ่ำเอียม</t>
  </si>
  <si>
    <t>นางสาวสาคร สารกาศ</t>
  </si>
  <si>
    <t>นางสาวดุเดือน ขวัญภูริวัฒน์</t>
  </si>
  <si>
    <t>นายนพดล ละครชัย</t>
  </si>
  <si>
    <t>นางธารินี พนาลิกุล</t>
  </si>
  <si>
    <t xml:space="preserve">นายนฤเบศร์ มะกา </t>
  </si>
  <si>
    <t>นางฐิตินันท์ แก้วดวง</t>
  </si>
  <si>
    <t>นางสาวพัชรินทร์ อุปฮาด</t>
  </si>
  <si>
    <t>นางสาวพัชรินทร์ สิรเตโช</t>
  </si>
  <si>
    <t>นางสาวรัศมี บุตรวงศ์</t>
  </si>
  <si>
    <t xml:space="preserve">นายมงคล สุริยเพ็ญ </t>
  </si>
  <si>
    <t>นางสาวสนัดดา แก้วขวัญ</t>
  </si>
  <si>
    <t>นายเอกชัย เชื้อกลาง</t>
  </si>
  <si>
    <t>นางสาวสมปอง กัติรัตน์</t>
  </si>
  <si>
    <t>นางจารุวรรณ ทาริวงค์</t>
  </si>
  <si>
    <t>นายตระการ แสงสีอ่อน</t>
  </si>
  <si>
    <t xml:space="preserve">นางสาวอาลัดดา ประชามอญ </t>
  </si>
  <si>
    <t>นายสันติสุข วงศ์คำภา</t>
  </si>
  <si>
    <t xml:space="preserve">นายอภิชาติ อินทรพรหมมา </t>
  </si>
  <si>
    <t>นายปณิธาน  สุรเสนา</t>
  </si>
  <si>
    <t>สัตวแพทย์อาวุโส/หัวหน้ากลุ่มยุทธศาสตร์และสารสนเทศการปศุสัตว์</t>
  </si>
  <si>
    <t>นายสัตวแพทย์ชำนาญการ/หัวหน้ากลุ่มพัฒนาคุณภาพสินค้าปศุสัตว์</t>
  </si>
  <si>
    <t>นักวิชาการสัตวบาลปฏิบัติการ/หัวหน้ากลุ่มส่งเสริมและพัฒนาปศุสัตว์</t>
  </si>
  <si>
    <t>สัตวแพทย์อาวุโส/ปศุสัตว์อำเภอเมืองหนองคาย</t>
  </si>
  <si>
    <t>สัตวแพทย์อาวุโส/ปศุสัตว์อำเภอท่าบ่อ</t>
  </si>
  <si>
    <t>สัตวแพทย์อาวุโส/ปศุสัตว์อำเภอสระใคร</t>
  </si>
  <si>
    <t>นักวิชาการสัตวบาลชำนาญการ/ปศุสัตว์อำเภอศรีเชียงใหม่</t>
  </si>
  <si>
    <t>เจ้าพนักงานการเงินและบัญชีปฏิบัติงาน</t>
  </si>
  <si>
    <t>พนักงานผู้ช่วยสัตวบาล</t>
  </si>
  <si>
    <t>การใช้โปรแกรม Microsoft Excel เบื้องต้น</t>
  </si>
  <si>
    <t>พระราชบัญญัติข้อมูลข่าวสารของราชการ พ.ศ. 2540</t>
  </si>
  <si>
    <t>นายมงคล สุริยเพ็ญ</t>
  </si>
  <si>
    <t>สำนักงานปศุสัตว์จังหวัดหนองคาย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</si>
</sst>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sz val="1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4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64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5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Alignment="1">
      <alignment vertical="center" shrinkToFit="1"/>
    </xf>
    <xf numFmtId="0" fontId="24" fillId="0" borderId="4" xfId="0" applyFont="1" applyBorder="1" applyProtection="1">
      <protection locked="0"/>
    </xf>
    <xf numFmtId="49" fontId="24" fillId="0" borderId="4" xfId="0" applyNumberFormat="1" applyFont="1" applyBorder="1" applyAlignment="1" applyProtection="1">
      <alignment vertical="center" shrinkToFit="1"/>
      <protection locked="0"/>
    </xf>
    <xf numFmtId="0" fontId="54" fillId="2" borderId="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right" vertical="center" wrapTex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357402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8"/>
  <sheetViews>
    <sheetView showGridLines="0" tabSelected="1" zoomScale="160" zoomScaleNormal="160" zoomScaleSheetLayoutView="90" zoomScalePageLayoutView="120" workbookViewId="0">
      <pane ySplit="6" topLeftCell="A7" activePane="bottomLeft" state="frozen"/>
      <selection pane="bottomLeft" activeCell="O12" sqref="O12"/>
    </sheetView>
  </sheetViews>
  <sheetFormatPr defaultColWidth="9" defaultRowHeight="21.95" customHeight="1"/>
  <cols>
    <col min="1" max="1" width="3.140625" style="67" customWidth="1"/>
    <col min="2" max="2" width="20.140625" style="68" customWidth="1"/>
    <col min="3" max="3" width="14.140625" style="69" customWidth="1"/>
    <col min="4" max="4" width="8.140625" style="69" customWidth="1"/>
    <col min="5" max="5" width="25.42578125" style="69" customWidth="1"/>
    <col min="6" max="6" width="13.5703125" style="69" customWidth="1"/>
    <col min="7" max="7" width="12.42578125" style="69" customWidth="1"/>
    <col min="8" max="8" width="8.28515625" style="67" customWidth="1"/>
    <col min="9" max="9" width="7" style="69" customWidth="1"/>
    <col min="10" max="10" width="7" style="70" customWidth="1"/>
    <col min="11" max="11" width="6" style="71" customWidth="1"/>
    <col min="12" max="12" width="5.5703125" style="67" customWidth="1"/>
    <col min="13" max="13" width="5.7109375" style="72" customWidth="1"/>
    <col min="14" max="14" width="7.42578125" style="3" customWidth="1"/>
    <col min="15" max="16384" width="9" style="3"/>
  </cols>
  <sheetData>
    <row r="1" spans="1:15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>
      <c r="A2" s="7"/>
      <c r="B2" s="31" t="s">
        <v>54</v>
      </c>
      <c r="C2" s="109" t="s">
        <v>147</v>
      </c>
      <c r="D2" s="110"/>
      <c r="E2" s="111" t="s">
        <v>73</v>
      </c>
      <c r="F2" s="111"/>
      <c r="G2" s="111"/>
      <c r="H2" s="111"/>
      <c r="I2" s="111"/>
      <c r="J2" s="111"/>
      <c r="K2" s="111"/>
      <c r="L2" s="111"/>
      <c r="M2" s="111"/>
    </row>
    <row r="3" spans="1:15" s="12" customFormat="1" ht="5.25" customHeight="1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>
      <c r="A4" s="8"/>
      <c r="B4" s="114" t="s">
        <v>59</v>
      </c>
      <c r="C4" s="114"/>
      <c r="D4" s="85">
        <v>18</v>
      </c>
      <c r="E4" s="51" t="s">
        <v>60</v>
      </c>
      <c r="F4" s="85">
        <v>16</v>
      </c>
      <c r="G4" s="108" t="s">
        <v>47</v>
      </c>
      <c r="H4" s="102">
        <v>2567</v>
      </c>
      <c r="I4" s="99" t="s">
        <v>75</v>
      </c>
      <c r="J4" s="113" t="s">
        <v>146</v>
      </c>
      <c r="K4" s="113"/>
      <c r="L4" s="100" t="s">
        <v>45</v>
      </c>
      <c r="M4" s="101">
        <v>45518</v>
      </c>
    </row>
    <row r="5" spans="1:15" s="24" customFormat="1" ht="4.5" customHeight="1">
      <c r="A5" s="9"/>
      <c r="B5" s="112"/>
      <c r="C5" s="112"/>
      <c r="D5" s="27"/>
      <c r="E5" s="27"/>
      <c r="F5" s="4"/>
      <c r="G5" s="6"/>
      <c r="H5" s="14"/>
      <c r="I5" s="6"/>
      <c r="J5" s="15"/>
      <c r="K5" s="52"/>
      <c r="L5" s="14"/>
      <c r="M5" s="14"/>
      <c r="N5" s="3"/>
      <c r="O5" s="3"/>
    </row>
    <row r="6" spans="1:15" s="1" customFormat="1" ht="39.75" customHeight="1">
      <c r="A6" s="53" t="s">
        <v>0</v>
      </c>
      <c r="B6" s="53" t="s">
        <v>63</v>
      </c>
      <c r="C6" s="53" t="s">
        <v>1</v>
      </c>
      <c r="D6" s="54" t="s">
        <v>3</v>
      </c>
      <c r="E6" s="53" t="s">
        <v>69</v>
      </c>
      <c r="F6" s="55" t="s">
        <v>4</v>
      </c>
      <c r="G6" s="56" t="s">
        <v>5</v>
      </c>
      <c r="H6" s="53" t="s">
        <v>2</v>
      </c>
      <c r="I6" s="90" t="s">
        <v>43</v>
      </c>
      <c r="J6" s="91" t="s">
        <v>44</v>
      </c>
      <c r="K6" s="88" t="s">
        <v>71</v>
      </c>
      <c r="L6" s="89" t="s">
        <v>50</v>
      </c>
      <c r="M6" s="107" t="s">
        <v>6</v>
      </c>
    </row>
    <row r="7" spans="1:15" ht="21.95" customHeight="1">
      <c r="A7" s="60">
        <v>1</v>
      </c>
      <c r="B7" s="93" t="s">
        <v>101</v>
      </c>
      <c r="C7" s="61" t="s">
        <v>135</v>
      </c>
      <c r="D7" s="61" t="s">
        <v>51</v>
      </c>
      <c r="E7" s="58" t="s">
        <v>144</v>
      </c>
      <c r="F7" s="58" t="s">
        <v>94</v>
      </c>
      <c r="G7" s="58" t="s">
        <v>97</v>
      </c>
      <c r="H7" s="60" t="s">
        <v>99</v>
      </c>
      <c r="I7" s="62" t="s">
        <v>100</v>
      </c>
      <c r="J7" s="63">
        <v>4.4000000000000004</v>
      </c>
      <c r="K7" s="64"/>
      <c r="L7" s="57" t="s">
        <v>98</v>
      </c>
      <c r="M7" s="59">
        <v>2</v>
      </c>
    </row>
    <row r="8" spans="1:15" ht="21.95" customHeight="1">
      <c r="A8" s="60">
        <v>2</v>
      </c>
      <c r="B8" s="93" t="s">
        <v>101</v>
      </c>
      <c r="C8" s="61" t="s">
        <v>135</v>
      </c>
      <c r="D8" s="61" t="s">
        <v>51</v>
      </c>
      <c r="E8" s="58" t="s">
        <v>145</v>
      </c>
      <c r="F8" s="61" t="s">
        <v>95</v>
      </c>
      <c r="G8" s="61" t="s">
        <v>96</v>
      </c>
      <c r="H8" s="60" t="s">
        <v>99</v>
      </c>
      <c r="I8" s="62" t="s">
        <v>100</v>
      </c>
      <c r="J8" s="63">
        <v>3</v>
      </c>
      <c r="K8" s="64"/>
      <c r="L8" s="57" t="s">
        <v>98</v>
      </c>
      <c r="M8" s="59">
        <v>2</v>
      </c>
    </row>
    <row r="9" spans="1:15" ht="21.95" customHeight="1">
      <c r="A9" s="60">
        <v>3</v>
      </c>
      <c r="B9" s="65" t="s">
        <v>102</v>
      </c>
      <c r="C9" s="61" t="s">
        <v>79</v>
      </c>
      <c r="D9" s="61" t="s">
        <v>51</v>
      </c>
      <c r="E9" s="58" t="s">
        <v>144</v>
      </c>
      <c r="F9" s="58" t="s">
        <v>94</v>
      </c>
      <c r="G9" s="58" t="s">
        <v>97</v>
      </c>
      <c r="H9" s="60" t="s">
        <v>99</v>
      </c>
      <c r="I9" s="62" t="s">
        <v>100</v>
      </c>
      <c r="J9" s="63">
        <v>4.4000000000000004</v>
      </c>
      <c r="K9" s="64"/>
      <c r="L9" s="57" t="s">
        <v>98</v>
      </c>
      <c r="M9" s="59">
        <v>2</v>
      </c>
    </row>
    <row r="10" spans="1:15" ht="21.95" customHeight="1">
      <c r="A10" s="60">
        <v>4</v>
      </c>
      <c r="B10" s="65" t="s">
        <v>102</v>
      </c>
      <c r="C10" s="61" t="s">
        <v>79</v>
      </c>
      <c r="D10" s="61" t="s">
        <v>51</v>
      </c>
      <c r="E10" s="58" t="s">
        <v>145</v>
      </c>
      <c r="F10" s="61" t="s">
        <v>95</v>
      </c>
      <c r="G10" s="61" t="s">
        <v>96</v>
      </c>
      <c r="H10" s="60" t="s">
        <v>99</v>
      </c>
      <c r="I10" s="62" t="s">
        <v>100</v>
      </c>
      <c r="J10" s="63">
        <v>3</v>
      </c>
      <c r="K10" s="64"/>
      <c r="L10" s="57" t="s">
        <v>98</v>
      </c>
      <c r="M10" s="59">
        <v>2</v>
      </c>
    </row>
    <row r="11" spans="1:15" ht="21.95" customHeight="1">
      <c r="A11" s="60">
        <v>5</v>
      </c>
      <c r="B11" s="65" t="s">
        <v>103</v>
      </c>
      <c r="C11" s="61" t="s">
        <v>136</v>
      </c>
      <c r="D11" s="61" t="s">
        <v>51</v>
      </c>
      <c r="E11" s="58" t="s">
        <v>144</v>
      </c>
      <c r="F11" s="58" t="s">
        <v>94</v>
      </c>
      <c r="G11" s="58" t="s">
        <v>97</v>
      </c>
      <c r="H11" s="60" t="s">
        <v>99</v>
      </c>
      <c r="I11" s="62" t="s">
        <v>100</v>
      </c>
      <c r="J11" s="63">
        <v>4.4000000000000004</v>
      </c>
      <c r="K11" s="64"/>
      <c r="L11" s="57" t="s">
        <v>98</v>
      </c>
      <c r="M11" s="59">
        <v>2</v>
      </c>
    </row>
    <row r="12" spans="1:15" ht="21.95" customHeight="1">
      <c r="A12" s="60">
        <v>6</v>
      </c>
      <c r="B12" s="65" t="s">
        <v>103</v>
      </c>
      <c r="C12" s="61" t="s">
        <v>136</v>
      </c>
      <c r="D12" s="61" t="s">
        <v>51</v>
      </c>
      <c r="E12" s="58" t="s">
        <v>145</v>
      </c>
      <c r="F12" s="61" t="s">
        <v>95</v>
      </c>
      <c r="G12" s="61" t="s">
        <v>96</v>
      </c>
      <c r="H12" s="60" t="s">
        <v>99</v>
      </c>
      <c r="I12" s="62" t="s">
        <v>100</v>
      </c>
      <c r="J12" s="63">
        <v>3</v>
      </c>
      <c r="K12" s="64"/>
      <c r="L12" s="57" t="s">
        <v>98</v>
      </c>
      <c r="M12" s="59">
        <v>2</v>
      </c>
    </row>
    <row r="13" spans="1:15" ht="21.95" customHeight="1">
      <c r="A13" s="60">
        <v>7</v>
      </c>
      <c r="B13" s="65" t="s">
        <v>104</v>
      </c>
      <c r="C13" s="94" t="s">
        <v>137</v>
      </c>
      <c r="D13" s="61" t="s">
        <v>51</v>
      </c>
      <c r="E13" s="58" t="s">
        <v>144</v>
      </c>
      <c r="F13" s="58" t="s">
        <v>94</v>
      </c>
      <c r="G13" s="58" t="s">
        <v>97</v>
      </c>
      <c r="H13" s="60" t="s">
        <v>99</v>
      </c>
      <c r="I13" s="62" t="s">
        <v>100</v>
      </c>
      <c r="J13" s="63">
        <v>4.4000000000000004</v>
      </c>
      <c r="K13" s="64"/>
      <c r="L13" s="57" t="s">
        <v>98</v>
      </c>
      <c r="M13" s="59">
        <v>2</v>
      </c>
    </row>
    <row r="14" spans="1:15" ht="21.95" customHeight="1">
      <c r="A14" s="60">
        <v>8</v>
      </c>
      <c r="B14" s="65" t="s">
        <v>104</v>
      </c>
      <c r="C14" s="94" t="s">
        <v>137</v>
      </c>
      <c r="D14" s="61" t="s">
        <v>51</v>
      </c>
      <c r="E14" s="58" t="s">
        <v>145</v>
      </c>
      <c r="F14" s="61" t="s">
        <v>95</v>
      </c>
      <c r="G14" s="61" t="s">
        <v>96</v>
      </c>
      <c r="H14" s="60" t="s">
        <v>99</v>
      </c>
      <c r="I14" s="62" t="s">
        <v>100</v>
      </c>
      <c r="J14" s="63">
        <v>3</v>
      </c>
      <c r="K14" s="64"/>
      <c r="L14" s="57" t="s">
        <v>98</v>
      </c>
      <c r="M14" s="59">
        <v>2</v>
      </c>
    </row>
    <row r="15" spans="1:15" ht="21.95" customHeight="1">
      <c r="A15" s="60">
        <v>9</v>
      </c>
      <c r="B15" s="93" t="s">
        <v>105</v>
      </c>
      <c r="C15" s="94" t="s">
        <v>89</v>
      </c>
      <c r="D15" s="61" t="s">
        <v>51</v>
      </c>
      <c r="E15" s="58" t="s">
        <v>144</v>
      </c>
      <c r="F15" s="58" t="s">
        <v>94</v>
      </c>
      <c r="G15" s="58" t="s">
        <v>97</v>
      </c>
      <c r="H15" s="60" t="s">
        <v>99</v>
      </c>
      <c r="I15" s="62" t="s">
        <v>100</v>
      </c>
      <c r="J15" s="63">
        <v>4.4000000000000004</v>
      </c>
      <c r="K15" s="64"/>
      <c r="L15" s="57" t="s">
        <v>98</v>
      </c>
      <c r="M15" s="59">
        <v>2</v>
      </c>
    </row>
    <row r="16" spans="1:15" ht="21.95" customHeight="1">
      <c r="A16" s="60">
        <v>10</v>
      </c>
      <c r="B16" s="93" t="s">
        <v>105</v>
      </c>
      <c r="C16" s="94" t="s">
        <v>89</v>
      </c>
      <c r="D16" s="61" t="s">
        <v>51</v>
      </c>
      <c r="E16" s="58" t="s">
        <v>145</v>
      </c>
      <c r="F16" s="61" t="s">
        <v>95</v>
      </c>
      <c r="G16" s="61" t="s">
        <v>96</v>
      </c>
      <c r="H16" s="60" t="s">
        <v>99</v>
      </c>
      <c r="I16" s="62" t="s">
        <v>100</v>
      </c>
      <c r="J16" s="63">
        <v>3</v>
      </c>
      <c r="K16" s="64"/>
      <c r="L16" s="57" t="s">
        <v>98</v>
      </c>
      <c r="M16" s="59">
        <v>2</v>
      </c>
    </row>
    <row r="17" spans="1:13" ht="21.95" customHeight="1">
      <c r="A17" s="60">
        <v>11</v>
      </c>
      <c r="B17" s="93" t="s">
        <v>106</v>
      </c>
      <c r="C17" s="94" t="s">
        <v>138</v>
      </c>
      <c r="D17" s="61" t="s">
        <v>51</v>
      </c>
      <c r="E17" s="58" t="s">
        <v>144</v>
      </c>
      <c r="F17" s="58" t="s">
        <v>94</v>
      </c>
      <c r="G17" s="58" t="s">
        <v>97</v>
      </c>
      <c r="H17" s="60" t="s">
        <v>99</v>
      </c>
      <c r="I17" s="62" t="s">
        <v>100</v>
      </c>
      <c r="J17" s="63">
        <v>4.4000000000000004</v>
      </c>
      <c r="K17" s="64"/>
      <c r="L17" s="57" t="s">
        <v>98</v>
      </c>
      <c r="M17" s="59">
        <v>2</v>
      </c>
    </row>
    <row r="18" spans="1:13" ht="21.95" customHeight="1">
      <c r="A18" s="60">
        <v>12</v>
      </c>
      <c r="B18" s="93" t="s">
        <v>106</v>
      </c>
      <c r="C18" s="94" t="s">
        <v>138</v>
      </c>
      <c r="D18" s="61" t="s">
        <v>51</v>
      </c>
      <c r="E18" s="58" t="s">
        <v>145</v>
      </c>
      <c r="F18" s="61" t="s">
        <v>95</v>
      </c>
      <c r="G18" s="61" t="s">
        <v>96</v>
      </c>
      <c r="H18" s="60" t="s">
        <v>99</v>
      </c>
      <c r="I18" s="62" t="s">
        <v>100</v>
      </c>
      <c r="J18" s="63">
        <v>3</v>
      </c>
      <c r="K18" s="64"/>
      <c r="L18" s="57" t="s">
        <v>98</v>
      </c>
      <c r="M18" s="59">
        <v>2</v>
      </c>
    </row>
    <row r="19" spans="1:13" ht="21.95" customHeight="1">
      <c r="A19" s="60">
        <v>13</v>
      </c>
      <c r="B19" s="93" t="s">
        <v>107</v>
      </c>
      <c r="C19" s="94" t="s">
        <v>139</v>
      </c>
      <c r="D19" s="61" t="s">
        <v>51</v>
      </c>
      <c r="E19" s="58" t="s">
        <v>144</v>
      </c>
      <c r="F19" s="58" t="s">
        <v>94</v>
      </c>
      <c r="G19" s="58" t="s">
        <v>97</v>
      </c>
      <c r="H19" s="60" t="s">
        <v>99</v>
      </c>
      <c r="I19" s="62" t="s">
        <v>100</v>
      </c>
      <c r="J19" s="63">
        <v>4.4000000000000004</v>
      </c>
      <c r="K19" s="64">
        <v>0</v>
      </c>
      <c r="L19" s="57" t="s">
        <v>98</v>
      </c>
      <c r="M19" s="59">
        <v>2</v>
      </c>
    </row>
    <row r="20" spans="1:13" ht="21.95" customHeight="1">
      <c r="A20" s="60">
        <v>14</v>
      </c>
      <c r="B20" s="93" t="s">
        <v>107</v>
      </c>
      <c r="C20" s="94" t="s">
        <v>139</v>
      </c>
      <c r="D20" s="61" t="s">
        <v>51</v>
      </c>
      <c r="E20" s="58" t="s">
        <v>145</v>
      </c>
      <c r="F20" s="61" t="s">
        <v>95</v>
      </c>
      <c r="G20" s="61" t="s">
        <v>96</v>
      </c>
      <c r="H20" s="60" t="s">
        <v>99</v>
      </c>
      <c r="I20" s="62" t="s">
        <v>100</v>
      </c>
      <c r="J20" s="63">
        <v>3</v>
      </c>
      <c r="K20" s="64">
        <v>0</v>
      </c>
      <c r="L20" s="57" t="s">
        <v>98</v>
      </c>
      <c r="M20" s="59">
        <v>2</v>
      </c>
    </row>
    <row r="21" spans="1:13" ht="21.95" customHeight="1">
      <c r="A21" s="60">
        <v>15</v>
      </c>
      <c r="B21" s="93" t="s">
        <v>108</v>
      </c>
      <c r="C21" s="94" t="s">
        <v>140</v>
      </c>
      <c r="D21" s="61" t="s">
        <v>51</v>
      </c>
      <c r="E21" s="58" t="s">
        <v>144</v>
      </c>
      <c r="F21" s="58" t="s">
        <v>94</v>
      </c>
      <c r="G21" s="58" t="s">
        <v>97</v>
      </c>
      <c r="H21" s="60" t="s">
        <v>99</v>
      </c>
      <c r="I21" s="62" t="s">
        <v>100</v>
      </c>
      <c r="J21" s="63">
        <v>4.4000000000000004</v>
      </c>
      <c r="K21" s="64">
        <v>0</v>
      </c>
      <c r="L21" s="57" t="s">
        <v>98</v>
      </c>
      <c r="M21" s="59">
        <v>2</v>
      </c>
    </row>
    <row r="22" spans="1:13" ht="21.95" customHeight="1">
      <c r="A22" s="60">
        <v>16</v>
      </c>
      <c r="B22" s="93" t="s">
        <v>108</v>
      </c>
      <c r="C22" s="94" t="s">
        <v>140</v>
      </c>
      <c r="D22" s="61" t="s">
        <v>51</v>
      </c>
      <c r="E22" s="58" t="s">
        <v>145</v>
      </c>
      <c r="F22" s="61" t="s">
        <v>95</v>
      </c>
      <c r="G22" s="61" t="s">
        <v>96</v>
      </c>
      <c r="H22" s="60" t="s">
        <v>99</v>
      </c>
      <c r="I22" s="62" t="s">
        <v>100</v>
      </c>
      <c r="J22" s="63">
        <v>3</v>
      </c>
      <c r="K22" s="64">
        <v>0</v>
      </c>
      <c r="L22" s="57" t="s">
        <v>98</v>
      </c>
      <c r="M22" s="59">
        <v>2</v>
      </c>
    </row>
    <row r="23" spans="1:13" ht="21.95" customHeight="1">
      <c r="A23" s="60">
        <v>17</v>
      </c>
      <c r="B23" s="93" t="s">
        <v>109</v>
      </c>
      <c r="C23" s="94" t="s">
        <v>141</v>
      </c>
      <c r="D23" s="61" t="s">
        <v>51</v>
      </c>
      <c r="E23" s="58" t="s">
        <v>144</v>
      </c>
      <c r="F23" s="58" t="s">
        <v>94</v>
      </c>
      <c r="G23" s="58" t="s">
        <v>97</v>
      </c>
      <c r="H23" s="60" t="s">
        <v>99</v>
      </c>
      <c r="I23" s="62" t="s">
        <v>100</v>
      </c>
      <c r="J23" s="63">
        <v>4.4000000000000004</v>
      </c>
      <c r="K23" s="64">
        <v>0</v>
      </c>
      <c r="L23" s="57" t="s">
        <v>98</v>
      </c>
      <c r="M23" s="59">
        <v>2</v>
      </c>
    </row>
    <row r="24" spans="1:13" ht="21.95" customHeight="1">
      <c r="A24" s="60">
        <v>18</v>
      </c>
      <c r="B24" s="93" t="s">
        <v>109</v>
      </c>
      <c r="C24" s="94" t="s">
        <v>141</v>
      </c>
      <c r="D24" s="61" t="s">
        <v>51</v>
      </c>
      <c r="E24" s="58" t="s">
        <v>145</v>
      </c>
      <c r="F24" s="61" t="s">
        <v>95</v>
      </c>
      <c r="G24" s="61" t="s">
        <v>96</v>
      </c>
      <c r="H24" s="60" t="s">
        <v>99</v>
      </c>
      <c r="I24" s="62" t="s">
        <v>100</v>
      </c>
      <c r="J24" s="63">
        <v>3</v>
      </c>
      <c r="K24" s="64">
        <v>0</v>
      </c>
      <c r="L24" s="57" t="s">
        <v>98</v>
      </c>
      <c r="M24" s="59">
        <v>2</v>
      </c>
    </row>
    <row r="25" spans="1:13" ht="21.95" customHeight="1">
      <c r="A25" s="60">
        <v>19</v>
      </c>
      <c r="B25" s="93" t="s">
        <v>110</v>
      </c>
      <c r="C25" s="61" t="s">
        <v>88</v>
      </c>
      <c r="D25" s="61" t="s">
        <v>51</v>
      </c>
      <c r="E25" s="58" t="s">
        <v>144</v>
      </c>
      <c r="F25" s="58" t="s">
        <v>94</v>
      </c>
      <c r="G25" s="58" t="s">
        <v>97</v>
      </c>
      <c r="H25" s="60" t="s">
        <v>99</v>
      </c>
      <c r="I25" s="62" t="s">
        <v>100</v>
      </c>
      <c r="J25" s="63">
        <v>4.4000000000000004</v>
      </c>
      <c r="K25" s="64">
        <v>0</v>
      </c>
      <c r="L25" s="57" t="s">
        <v>98</v>
      </c>
      <c r="M25" s="59">
        <v>2</v>
      </c>
    </row>
    <row r="26" spans="1:13" ht="21.95" customHeight="1">
      <c r="A26" s="60">
        <v>20</v>
      </c>
      <c r="B26" s="93" t="s">
        <v>110</v>
      </c>
      <c r="C26" s="61" t="s">
        <v>88</v>
      </c>
      <c r="D26" s="61" t="s">
        <v>51</v>
      </c>
      <c r="E26" s="58" t="s">
        <v>145</v>
      </c>
      <c r="F26" s="61" t="s">
        <v>95</v>
      </c>
      <c r="G26" s="61" t="s">
        <v>96</v>
      </c>
      <c r="H26" s="60" t="s">
        <v>99</v>
      </c>
      <c r="I26" s="62" t="s">
        <v>100</v>
      </c>
      <c r="J26" s="63">
        <v>3</v>
      </c>
      <c r="K26" s="64">
        <v>0</v>
      </c>
      <c r="L26" s="57" t="s">
        <v>98</v>
      </c>
      <c r="M26" s="59">
        <v>2</v>
      </c>
    </row>
    <row r="27" spans="1:13" ht="21.95" customHeight="1">
      <c r="A27" s="60">
        <v>21</v>
      </c>
      <c r="B27" s="65" t="s">
        <v>111</v>
      </c>
      <c r="C27" s="61" t="s">
        <v>66</v>
      </c>
      <c r="D27" s="61" t="s">
        <v>51</v>
      </c>
      <c r="E27" s="58" t="s">
        <v>144</v>
      </c>
      <c r="F27" s="58" t="s">
        <v>94</v>
      </c>
      <c r="G27" s="58" t="s">
        <v>97</v>
      </c>
      <c r="H27" s="60" t="s">
        <v>99</v>
      </c>
      <c r="I27" s="62" t="s">
        <v>100</v>
      </c>
      <c r="J27" s="63">
        <v>4.4000000000000004</v>
      </c>
      <c r="K27" s="64">
        <v>0</v>
      </c>
      <c r="L27" s="57" t="s">
        <v>98</v>
      </c>
      <c r="M27" s="59">
        <v>2</v>
      </c>
    </row>
    <row r="28" spans="1:13" ht="21.95" customHeight="1">
      <c r="A28" s="60">
        <v>22</v>
      </c>
      <c r="B28" s="65" t="s">
        <v>111</v>
      </c>
      <c r="C28" s="61" t="s">
        <v>66</v>
      </c>
      <c r="D28" s="61" t="s">
        <v>51</v>
      </c>
      <c r="E28" s="58" t="s">
        <v>145</v>
      </c>
      <c r="F28" s="61" t="s">
        <v>95</v>
      </c>
      <c r="G28" s="61" t="s">
        <v>96</v>
      </c>
      <c r="H28" s="60" t="s">
        <v>99</v>
      </c>
      <c r="I28" s="62" t="s">
        <v>100</v>
      </c>
      <c r="J28" s="63">
        <v>3</v>
      </c>
      <c r="K28" s="64">
        <v>0</v>
      </c>
      <c r="L28" s="57" t="s">
        <v>98</v>
      </c>
      <c r="M28" s="59">
        <v>2</v>
      </c>
    </row>
    <row r="29" spans="1:13" ht="21.95" customHeight="1">
      <c r="A29" s="60">
        <v>23</v>
      </c>
      <c r="B29" s="65" t="s">
        <v>112</v>
      </c>
      <c r="C29" s="61" t="s">
        <v>89</v>
      </c>
      <c r="D29" s="61" t="s">
        <v>51</v>
      </c>
      <c r="E29" s="58" t="s">
        <v>144</v>
      </c>
      <c r="F29" s="58" t="s">
        <v>94</v>
      </c>
      <c r="G29" s="58" t="s">
        <v>97</v>
      </c>
      <c r="H29" s="60" t="s">
        <v>99</v>
      </c>
      <c r="I29" s="62" t="s">
        <v>100</v>
      </c>
      <c r="J29" s="63">
        <v>4.4000000000000004</v>
      </c>
      <c r="K29" s="64">
        <v>0</v>
      </c>
      <c r="L29" s="57" t="s">
        <v>98</v>
      </c>
      <c r="M29" s="59">
        <v>2</v>
      </c>
    </row>
    <row r="30" spans="1:13" ht="21.95" customHeight="1">
      <c r="A30" s="60">
        <v>24</v>
      </c>
      <c r="B30" s="65" t="s">
        <v>112</v>
      </c>
      <c r="C30" s="61" t="s">
        <v>89</v>
      </c>
      <c r="D30" s="61" t="s">
        <v>51</v>
      </c>
      <c r="E30" s="58" t="s">
        <v>145</v>
      </c>
      <c r="F30" s="61" t="s">
        <v>95</v>
      </c>
      <c r="G30" s="61" t="s">
        <v>96</v>
      </c>
      <c r="H30" s="60" t="s">
        <v>99</v>
      </c>
      <c r="I30" s="62" t="s">
        <v>100</v>
      </c>
      <c r="J30" s="63">
        <v>3</v>
      </c>
      <c r="K30" s="64">
        <v>0</v>
      </c>
      <c r="L30" s="57" t="s">
        <v>98</v>
      </c>
      <c r="M30" s="59">
        <v>2</v>
      </c>
    </row>
    <row r="31" spans="1:13" ht="21.95" customHeight="1">
      <c r="A31" s="60">
        <v>25</v>
      </c>
      <c r="B31" s="93" t="s">
        <v>113</v>
      </c>
      <c r="C31" s="61" t="s">
        <v>89</v>
      </c>
      <c r="D31" s="61" t="s">
        <v>51</v>
      </c>
      <c r="E31" s="58" t="s">
        <v>144</v>
      </c>
      <c r="F31" s="58" t="s">
        <v>94</v>
      </c>
      <c r="G31" s="58" t="s">
        <v>97</v>
      </c>
      <c r="H31" s="60" t="s">
        <v>99</v>
      </c>
      <c r="I31" s="62" t="s">
        <v>100</v>
      </c>
      <c r="J31" s="63">
        <v>4.4000000000000004</v>
      </c>
      <c r="K31" s="64">
        <v>0</v>
      </c>
      <c r="L31" s="57" t="s">
        <v>98</v>
      </c>
      <c r="M31" s="59">
        <v>2</v>
      </c>
    </row>
    <row r="32" spans="1:13" ht="21.95" customHeight="1">
      <c r="A32" s="60">
        <v>26</v>
      </c>
      <c r="B32" s="93" t="s">
        <v>113</v>
      </c>
      <c r="C32" s="61" t="s">
        <v>89</v>
      </c>
      <c r="D32" s="61" t="s">
        <v>51</v>
      </c>
      <c r="E32" s="58" t="s">
        <v>145</v>
      </c>
      <c r="F32" s="61" t="s">
        <v>95</v>
      </c>
      <c r="G32" s="61" t="s">
        <v>96</v>
      </c>
      <c r="H32" s="60" t="s">
        <v>99</v>
      </c>
      <c r="I32" s="62" t="s">
        <v>100</v>
      </c>
      <c r="J32" s="63">
        <v>3</v>
      </c>
      <c r="K32" s="64">
        <v>0</v>
      </c>
      <c r="L32" s="57" t="s">
        <v>98</v>
      </c>
      <c r="M32" s="59">
        <v>2</v>
      </c>
    </row>
    <row r="33" spans="1:13" ht="21.95" customHeight="1">
      <c r="A33" s="60">
        <v>27</v>
      </c>
      <c r="B33" s="93" t="s">
        <v>114</v>
      </c>
      <c r="C33" s="61" t="s">
        <v>66</v>
      </c>
      <c r="D33" s="61" t="s">
        <v>51</v>
      </c>
      <c r="E33" s="58" t="s">
        <v>144</v>
      </c>
      <c r="F33" s="58" t="s">
        <v>94</v>
      </c>
      <c r="G33" s="58" t="s">
        <v>97</v>
      </c>
      <c r="H33" s="60" t="s">
        <v>99</v>
      </c>
      <c r="I33" s="62" t="s">
        <v>100</v>
      </c>
      <c r="J33" s="63">
        <v>4.4000000000000004</v>
      </c>
      <c r="K33" s="64">
        <v>0</v>
      </c>
      <c r="L33" s="57" t="s">
        <v>98</v>
      </c>
      <c r="M33" s="59">
        <v>2</v>
      </c>
    </row>
    <row r="34" spans="1:13" ht="21.95" customHeight="1">
      <c r="A34" s="60">
        <v>28</v>
      </c>
      <c r="B34" s="93" t="s">
        <v>114</v>
      </c>
      <c r="C34" s="61" t="s">
        <v>66</v>
      </c>
      <c r="D34" s="61" t="s">
        <v>51</v>
      </c>
      <c r="E34" s="58" t="s">
        <v>145</v>
      </c>
      <c r="F34" s="61" t="s">
        <v>95</v>
      </c>
      <c r="G34" s="61" t="s">
        <v>96</v>
      </c>
      <c r="H34" s="60" t="s">
        <v>99</v>
      </c>
      <c r="I34" s="62" t="s">
        <v>100</v>
      </c>
      <c r="J34" s="63">
        <v>3</v>
      </c>
      <c r="K34" s="64">
        <v>0</v>
      </c>
      <c r="L34" s="57" t="s">
        <v>98</v>
      </c>
      <c r="M34" s="59">
        <v>2</v>
      </c>
    </row>
    <row r="35" spans="1:13" ht="21.95" customHeight="1">
      <c r="A35" s="60">
        <v>29</v>
      </c>
      <c r="B35" s="65" t="s">
        <v>115</v>
      </c>
      <c r="C35" s="61" t="s">
        <v>66</v>
      </c>
      <c r="D35" s="61" t="s">
        <v>51</v>
      </c>
      <c r="E35" s="58" t="s">
        <v>144</v>
      </c>
      <c r="F35" s="58" t="s">
        <v>94</v>
      </c>
      <c r="G35" s="58" t="s">
        <v>97</v>
      </c>
      <c r="H35" s="60" t="s">
        <v>99</v>
      </c>
      <c r="I35" s="62" t="s">
        <v>100</v>
      </c>
      <c r="J35" s="63">
        <v>4.4000000000000004</v>
      </c>
      <c r="K35" s="64">
        <v>0</v>
      </c>
      <c r="L35" s="57" t="s">
        <v>98</v>
      </c>
      <c r="M35" s="59">
        <v>2</v>
      </c>
    </row>
    <row r="36" spans="1:13" ht="21.95" customHeight="1">
      <c r="A36" s="60">
        <v>30</v>
      </c>
      <c r="B36" s="65" t="s">
        <v>115</v>
      </c>
      <c r="C36" s="61" t="s">
        <v>66</v>
      </c>
      <c r="D36" s="61" t="s">
        <v>51</v>
      </c>
      <c r="E36" s="58" t="s">
        <v>145</v>
      </c>
      <c r="F36" s="61" t="s">
        <v>95</v>
      </c>
      <c r="G36" s="61" t="s">
        <v>96</v>
      </c>
      <c r="H36" s="60" t="s">
        <v>99</v>
      </c>
      <c r="I36" s="62" t="s">
        <v>100</v>
      </c>
      <c r="J36" s="63">
        <v>3</v>
      </c>
      <c r="K36" s="64">
        <v>0</v>
      </c>
      <c r="L36" s="57" t="s">
        <v>98</v>
      </c>
      <c r="M36" s="59">
        <v>2</v>
      </c>
    </row>
    <row r="37" spans="1:13" ht="21.95" customHeight="1">
      <c r="A37" s="60">
        <v>31</v>
      </c>
      <c r="B37" s="93" t="s">
        <v>116</v>
      </c>
      <c r="C37" s="61" t="s">
        <v>93</v>
      </c>
      <c r="D37" s="61" t="s">
        <v>51</v>
      </c>
      <c r="E37" s="58" t="s">
        <v>144</v>
      </c>
      <c r="F37" s="58" t="s">
        <v>94</v>
      </c>
      <c r="G37" s="58" t="s">
        <v>97</v>
      </c>
      <c r="H37" s="60" t="s">
        <v>99</v>
      </c>
      <c r="I37" s="62" t="s">
        <v>100</v>
      </c>
      <c r="J37" s="63">
        <v>4.4000000000000004</v>
      </c>
      <c r="K37" s="64">
        <v>0</v>
      </c>
      <c r="L37" s="57" t="s">
        <v>98</v>
      </c>
      <c r="M37" s="59">
        <v>2</v>
      </c>
    </row>
    <row r="38" spans="1:13" ht="21.95" customHeight="1">
      <c r="A38" s="60">
        <v>32</v>
      </c>
      <c r="B38" s="93" t="s">
        <v>116</v>
      </c>
      <c r="C38" s="61" t="s">
        <v>89</v>
      </c>
      <c r="D38" s="61" t="s">
        <v>51</v>
      </c>
      <c r="E38" s="58" t="s">
        <v>145</v>
      </c>
      <c r="F38" s="61" t="s">
        <v>95</v>
      </c>
      <c r="G38" s="61" t="s">
        <v>96</v>
      </c>
      <c r="H38" s="60" t="s">
        <v>99</v>
      </c>
      <c r="I38" s="62" t="s">
        <v>100</v>
      </c>
      <c r="J38" s="63">
        <v>3</v>
      </c>
      <c r="K38" s="64">
        <v>0</v>
      </c>
      <c r="L38" s="57" t="s">
        <v>98</v>
      </c>
      <c r="M38" s="59">
        <v>2</v>
      </c>
    </row>
    <row r="39" spans="1:13" ht="21.95" customHeight="1">
      <c r="A39" s="60">
        <v>33</v>
      </c>
      <c r="B39" s="93" t="s">
        <v>117</v>
      </c>
      <c r="C39" s="61" t="s">
        <v>142</v>
      </c>
      <c r="D39" s="61" t="s">
        <v>51</v>
      </c>
      <c r="E39" s="58" t="s">
        <v>144</v>
      </c>
      <c r="F39" s="58" t="s">
        <v>94</v>
      </c>
      <c r="G39" s="58" t="s">
        <v>97</v>
      </c>
      <c r="H39" s="60" t="s">
        <v>99</v>
      </c>
      <c r="I39" s="62" t="s">
        <v>100</v>
      </c>
      <c r="J39" s="63">
        <v>4.4000000000000004</v>
      </c>
      <c r="K39" s="64">
        <v>0</v>
      </c>
      <c r="L39" s="57" t="s">
        <v>98</v>
      </c>
      <c r="M39" s="59">
        <v>2</v>
      </c>
    </row>
    <row r="40" spans="1:13" ht="21.95" customHeight="1">
      <c r="A40" s="60">
        <v>34</v>
      </c>
      <c r="B40" s="93" t="s">
        <v>117</v>
      </c>
      <c r="C40" s="61" t="s">
        <v>142</v>
      </c>
      <c r="D40" s="61" t="s">
        <v>51</v>
      </c>
      <c r="E40" s="58" t="s">
        <v>145</v>
      </c>
      <c r="F40" s="61" t="s">
        <v>95</v>
      </c>
      <c r="G40" s="61" t="s">
        <v>96</v>
      </c>
      <c r="H40" s="60" t="s">
        <v>99</v>
      </c>
      <c r="I40" s="62" t="s">
        <v>100</v>
      </c>
      <c r="J40" s="63">
        <v>3</v>
      </c>
      <c r="K40" s="64">
        <v>0</v>
      </c>
      <c r="L40" s="57" t="s">
        <v>98</v>
      </c>
      <c r="M40" s="59">
        <v>2</v>
      </c>
    </row>
    <row r="41" spans="1:13" ht="21.95" customHeight="1">
      <c r="A41" s="60">
        <v>35</v>
      </c>
      <c r="B41" s="65" t="s">
        <v>118</v>
      </c>
      <c r="C41" s="61" t="s">
        <v>88</v>
      </c>
      <c r="D41" s="61" t="s">
        <v>51</v>
      </c>
      <c r="E41" s="58" t="s">
        <v>144</v>
      </c>
      <c r="F41" s="58" t="s">
        <v>94</v>
      </c>
      <c r="G41" s="58" t="s">
        <v>97</v>
      </c>
      <c r="H41" s="60" t="s">
        <v>99</v>
      </c>
      <c r="I41" s="62" t="s">
        <v>100</v>
      </c>
      <c r="J41" s="63">
        <v>4.4000000000000004</v>
      </c>
      <c r="K41" s="64">
        <v>0</v>
      </c>
      <c r="L41" s="57" t="s">
        <v>98</v>
      </c>
      <c r="M41" s="59">
        <v>2</v>
      </c>
    </row>
    <row r="42" spans="1:13" ht="21.95" customHeight="1">
      <c r="A42" s="60">
        <v>36</v>
      </c>
      <c r="B42" s="65" t="s">
        <v>118</v>
      </c>
      <c r="C42" s="61" t="s">
        <v>88</v>
      </c>
      <c r="D42" s="61" t="s">
        <v>51</v>
      </c>
      <c r="E42" s="58" t="s">
        <v>145</v>
      </c>
      <c r="F42" s="61" t="s">
        <v>95</v>
      </c>
      <c r="G42" s="61" t="s">
        <v>96</v>
      </c>
      <c r="H42" s="60" t="s">
        <v>99</v>
      </c>
      <c r="I42" s="62" t="s">
        <v>100</v>
      </c>
      <c r="J42" s="63">
        <v>3</v>
      </c>
      <c r="K42" s="64">
        <v>0</v>
      </c>
      <c r="L42" s="57" t="s">
        <v>98</v>
      </c>
      <c r="M42" s="59">
        <v>2</v>
      </c>
    </row>
    <row r="43" spans="1:13" ht="21.95" customHeight="1">
      <c r="A43" s="60">
        <v>37</v>
      </c>
      <c r="B43" s="97" t="s">
        <v>119</v>
      </c>
      <c r="C43" s="61" t="s">
        <v>91</v>
      </c>
      <c r="D43" s="61" t="s">
        <v>67</v>
      </c>
      <c r="E43" s="58" t="s">
        <v>144</v>
      </c>
      <c r="F43" s="58" t="s">
        <v>94</v>
      </c>
      <c r="G43" s="58" t="s">
        <v>97</v>
      </c>
      <c r="H43" s="60" t="s">
        <v>99</v>
      </c>
      <c r="I43" s="62" t="s">
        <v>100</v>
      </c>
      <c r="J43" s="63">
        <v>4.4000000000000004</v>
      </c>
      <c r="K43" s="64">
        <v>0</v>
      </c>
      <c r="L43" s="57" t="s">
        <v>98</v>
      </c>
      <c r="M43" s="59">
        <v>2</v>
      </c>
    </row>
    <row r="44" spans="1:13" ht="21.95" customHeight="1">
      <c r="A44" s="60">
        <v>38</v>
      </c>
      <c r="B44" s="93" t="s">
        <v>119</v>
      </c>
      <c r="C44" s="61" t="s">
        <v>91</v>
      </c>
      <c r="D44" s="61" t="s">
        <v>67</v>
      </c>
      <c r="E44" s="58" t="s">
        <v>145</v>
      </c>
      <c r="F44" s="61" t="s">
        <v>95</v>
      </c>
      <c r="G44" s="61" t="s">
        <v>96</v>
      </c>
      <c r="H44" s="60" t="s">
        <v>99</v>
      </c>
      <c r="I44" s="62" t="s">
        <v>100</v>
      </c>
      <c r="J44" s="63">
        <v>3</v>
      </c>
      <c r="K44" s="64">
        <v>0</v>
      </c>
      <c r="L44" s="57" t="s">
        <v>98</v>
      </c>
      <c r="M44" s="59">
        <v>2</v>
      </c>
    </row>
    <row r="45" spans="1:13" ht="21.95" customHeight="1">
      <c r="A45" s="60">
        <v>39</v>
      </c>
      <c r="B45" s="65" t="s">
        <v>120</v>
      </c>
      <c r="C45" s="61" t="s">
        <v>91</v>
      </c>
      <c r="D45" s="61" t="s">
        <v>67</v>
      </c>
      <c r="E45" s="58" t="s">
        <v>144</v>
      </c>
      <c r="F45" s="58" t="s">
        <v>94</v>
      </c>
      <c r="G45" s="58" t="s">
        <v>97</v>
      </c>
      <c r="H45" s="60" t="s">
        <v>99</v>
      </c>
      <c r="I45" s="62" t="s">
        <v>100</v>
      </c>
      <c r="J45" s="63">
        <v>4.4000000000000004</v>
      </c>
      <c r="K45" s="64">
        <v>0</v>
      </c>
      <c r="L45" s="57" t="s">
        <v>98</v>
      </c>
      <c r="M45" s="59">
        <v>2</v>
      </c>
    </row>
    <row r="46" spans="1:13" ht="21.95" customHeight="1">
      <c r="A46" s="60">
        <v>40</v>
      </c>
      <c r="B46" s="65" t="s">
        <v>120</v>
      </c>
      <c r="C46" s="61" t="s">
        <v>91</v>
      </c>
      <c r="D46" s="61" t="s">
        <v>67</v>
      </c>
      <c r="E46" s="58" t="s">
        <v>145</v>
      </c>
      <c r="F46" s="61" t="s">
        <v>95</v>
      </c>
      <c r="G46" s="61" t="s">
        <v>96</v>
      </c>
      <c r="H46" s="60" t="s">
        <v>99</v>
      </c>
      <c r="I46" s="62" t="s">
        <v>100</v>
      </c>
      <c r="J46" s="63">
        <v>3</v>
      </c>
      <c r="K46" s="64">
        <v>0</v>
      </c>
      <c r="L46" s="57" t="s">
        <v>98</v>
      </c>
      <c r="M46" s="59">
        <v>2</v>
      </c>
    </row>
    <row r="47" spans="1:13" ht="21.95" customHeight="1">
      <c r="A47" s="60">
        <v>41</v>
      </c>
      <c r="B47" s="65" t="s">
        <v>121</v>
      </c>
      <c r="C47" s="94" t="s">
        <v>91</v>
      </c>
      <c r="D47" s="61" t="s">
        <v>67</v>
      </c>
      <c r="E47" s="58" t="s">
        <v>144</v>
      </c>
      <c r="F47" s="58" t="s">
        <v>94</v>
      </c>
      <c r="G47" s="58" t="s">
        <v>97</v>
      </c>
      <c r="H47" s="60" t="s">
        <v>99</v>
      </c>
      <c r="I47" s="62" t="s">
        <v>100</v>
      </c>
      <c r="J47" s="63">
        <v>4.4000000000000004</v>
      </c>
      <c r="K47" s="64">
        <v>0</v>
      </c>
      <c r="L47" s="57" t="s">
        <v>98</v>
      </c>
      <c r="M47" s="59">
        <v>2</v>
      </c>
    </row>
    <row r="48" spans="1:13" ht="21.95" customHeight="1">
      <c r="A48" s="60">
        <v>42</v>
      </c>
      <c r="B48" s="65" t="s">
        <v>121</v>
      </c>
      <c r="C48" s="94" t="s">
        <v>91</v>
      </c>
      <c r="D48" s="61" t="s">
        <v>67</v>
      </c>
      <c r="E48" s="58" t="s">
        <v>145</v>
      </c>
      <c r="F48" s="61" t="s">
        <v>95</v>
      </c>
      <c r="G48" s="61" t="s">
        <v>96</v>
      </c>
      <c r="H48" s="60" t="s">
        <v>99</v>
      </c>
      <c r="I48" s="62" t="s">
        <v>100</v>
      </c>
      <c r="J48" s="63">
        <v>3</v>
      </c>
      <c r="K48" s="64">
        <v>0</v>
      </c>
      <c r="L48" s="57" t="s">
        <v>98</v>
      </c>
      <c r="M48" s="59">
        <v>2</v>
      </c>
    </row>
    <row r="49" spans="1:13" ht="21.95" customHeight="1">
      <c r="A49" s="60">
        <v>43</v>
      </c>
      <c r="B49" s="93" t="s">
        <v>122</v>
      </c>
      <c r="C49" s="94" t="s">
        <v>91</v>
      </c>
      <c r="D49" s="61" t="s">
        <v>67</v>
      </c>
      <c r="E49" s="58" t="s">
        <v>144</v>
      </c>
      <c r="F49" s="58" t="s">
        <v>94</v>
      </c>
      <c r="G49" s="58" t="s">
        <v>97</v>
      </c>
      <c r="H49" s="60" t="s">
        <v>99</v>
      </c>
      <c r="I49" s="62" t="s">
        <v>100</v>
      </c>
      <c r="J49" s="63">
        <v>4.4000000000000004</v>
      </c>
      <c r="K49" s="64">
        <v>0</v>
      </c>
      <c r="L49" s="57" t="s">
        <v>98</v>
      </c>
      <c r="M49" s="59">
        <v>2</v>
      </c>
    </row>
    <row r="50" spans="1:13" ht="21.95" customHeight="1">
      <c r="A50" s="60">
        <v>44</v>
      </c>
      <c r="B50" s="93" t="s">
        <v>122</v>
      </c>
      <c r="C50" s="94" t="s">
        <v>91</v>
      </c>
      <c r="D50" s="61" t="s">
        <v>67</v>
      </c>
      <c r="E50" s="58" t="s">
        <v>145</v>
      </c>
      <c r="F50" s="61" t="s">
        <v>95</v>
      </c>
      <c r="G50" s="61" t="s">
        <v>96</v>
      </c>
      <c r="H50" s="60" t="s">
        <v>99</v>
      </c>
      <c r="I50" s="62" t="s">
        <v>100</v>
      </c>
      <c r="J50" s="63">
        <v>3</v>
      </c>
      <c r="K50" s="64">
        <v>0</v>
      </c>
      <c r="L50" s="57" t="s">
        <v>98</v>
      </c>
      <c r="M50" s="59">
        <v>2</v>
      </c>
    </row>
    <row r="51" spans="1:13" ht="21.95" customHeight="1">
      <c r="A51" s="60">
        <v>45</v>
      </c>
      <c r="B51" s="65" t="s">
        <v>123</v>
      </c>
      <c r="C51" s="94" t="s">
        <v>91</v>
      </c>
      <c r="D51" s="61" t="s">
        <v>67</v>
      </c>
      <c r="E51" s="58" t="s">
        <v>144</v>
      </c>
      <c r="F51" s="58" t="s">
        <v>94</v>
      </c>
      <c r="G51" s="58" t="s">
        <v>97</v>
      </c>
      <c r="H51" s="60" t="s">
        <v>99</v>
      </c>
      <c r="I51" s="62" t="s">
        <v>100</v>
      </c>
      <c r="J51" s="63">
        <v>4.4000000000000004</v>
      </c>
      <c r="K51" s="64">
        <v>0</v>
      </c>
      <c r="L51" s="57" t="s">
        <v>98</v>
      </c>
      <c r="M51" s="59">
        <v>2</v>
      </c>
    </row>
    <row r="52" spans="1:13" ht="21.95" customHeight="1">
      <c r="A52" s="60">
        <v>46</v>
      </c>
      <c r="B52" s="65" t="s">
        <v>123</v>
      </c>
      <c r="C52" s="94" t="s">
        <v>91</v>
      </c>
      <c r="D52" s="61" t="s">
        <v>67</v>
      </c>
      <c r="E52" s="58" t="s">
        <v>145</v>
      </c>
      <c r="F52" s="61" t="s">
        <v>95</v>
      </c>
      <c r="G52" s="61" t="s">
        <v>96</v>
      </c>
      <c r="H52" s="60" t="s">
        <v>99</v>
      </c>
      <c r="I52" s="62" t="s">
        <v>100</v>
      </c>
      <c r="J52" s="63">
        <v>3</v>
      </c>
      <c r="K52" s="64">
        <v>0</v>
      </c>
      <c r="L52" s="57" t="s">
        <v>98</v>
      </c>
      <c r="M52" s="59">
        <v>2</v>
      </c>
    </row>
    <row r="53" spans="1:13" ht="21.95" customHeight="1">
      <c r="A53" s="60">
        <v>47</v>
      </c>
      <c r="B53" s="65" t="s">
        <v>124</v>
      </c>
      <c r="C53" s="94" t="s">
        <v>90</v>
      </c>
      <c r="D53" s="61" t="s">
        <v>67</v>
      </c>
      <c r="E53" s="58" t="s">
        <v>144</v>
      </c>
      <c r="F53" s="58" t="s">
        <v>94</v>
      </c>
      <c r="G53" s="58" t="s">
        <v>97</v>
      </c>
      <c r="H53" s="60" t="s">
        <v>99</v>
      </c>
      <c r="I53" s="62" t="s">
        <v>100</v>
      </c>
      <c r="J53" s="63">
        <v>4.4000000000000004</v>
      </c>
      <c r="K53" s="64">
        <v>0</v>
      </c>
      <c r="L53" s="57" t="s">
        <v>98</v>
      </c>
      <c r="M53" s="59">
        <v>2</v>
      </c>
    </row>
    <row r="54" spans="1:13" ht="21.95" customHeight="1">
      <c r="A54" s="60">
        <v>48</v>
      </c>
      <c r="B54" s="65" t="s">
        <v>124</v>
      </c>
      <c r="C54" s="94" t="s">
        <v>90</v>
      </c>
      <c r="D54" s="61" t="s">
        <v>67</v>
      </c>
      <c r="E54" s="58" t="s">
        <v>145</v>
      </c>
      <c r="F54" s="61" t="s">
        <v>95</v>
      </c>
      <c r="G54" s="61" t="s">
        <v>96</v>
      </c>
      <c r="H54" s="60" t="s">
        <v>99</v>
      </c>
      <c r="I54" s="62" t="s">
        <v>100</v>
      </c>
      <c r="J54" s="63">
        <v>3</v>
      </c>
      <c r="K54" s="64">
        <v>0</v>
      </c>
      <c r="L54" s="57" t="s">
        <v>98</v>
      </c>
      <c r="M54" s="59">
        <v>2</v>
      </c>
    </row>
    <row r="55" spans="1:13" ht="21.95" customHeight="1">
      <c r="A55" s="60">
        <v>49</v>
      </c>
      <c r="B55" s="65" t="s">
        <v>125</v>
      </c>
      <c r="C55" s="94" t="s">
        <v>92</v>
      </c>
      <c r="D55" s="61" t="s">
        <v>67</v>
      </c>
      <c r="E55" s="58" t="s">
        <v>144</v>
      </c>
      <c r="F55" s="58" t="s">
        <v>94</v>
      </c>
      <c r="G55" s="58" t="s">
        <v>97</v>
      </c>
      <c r="H55" s="60" t="s">
        <v>99</v>
      </c>
      <c r="I55" s="62" t="s">
        <v>100</v>
      </c>
      <c r="J55" s="63">
        <v>4.4000000000000004</v>
      </c>
      <c r="K55" s="64">
        <v>0</v>
      </c>
      <c r="L55" s="57" t="s">
        <v>98</v>
      </c>
      <c r="M55" s="59">
        <v>2</v>
      </c>
    </row>
    <row r="56" spans="1:13" ht="21.95" customHeight="1">
      <c r="A56" s="60">
        <v>50</v>
      </c>
      <c r="B56" s="65" t="s">
        <v>125</v>
      </c>
      <c r="C56" s="94" t="s">
        <v>92</v>
      </c>
      <c r="D56" s="61" t="s">
        <v>67</v>
      </c>
      <c r="E56" s="58" t="s">
        <v>145</v>
      </c>
      <c r="F56" s="61" t="s">
        <v>95</v>
      </c>
      <c r="G56" s="61" t="s">
        <v>96</v>
      </c>
      <c r="H56" s="60" t="s">
        <v>99</v>
      </c>
      <c r="I56" s="62" t="s">
        <v>100</v>
      </c>
      <c r="J56" s="63">
        <v>3</v>
      </c>
      <c r="K56" s="64">
        <v>0</v>
      </c>
      <c r="L56" s="57" t="s">
        <v>98</v>
      </c>
      <c r="M56" s="59">
        <v>2</v>
      </c>
    </row>
    <row r="57" spans="1:13" ht="21.95" customHeight="1">
      <c r="A57" s="60">
        <v>51</v>
      </c>
      <c r="B57" s="93" t="s">
        <v>126</v>
      </c>
      <c r="C57" s="94" t="s">
        <v>91</v>
      </c>
      <c r="D57" s="61" t="s">
        <v>67</v>
      </c>
      <c r="E57" s="58" t="s">
        <v>144</v>
      </c>
      <c r="F57" s="58" t="s">
        <v>94</v>
      </c>
      <c r="G57" s="58" t="s">
        <v>97</v>
      </c>
      <c r="H57" s="60" t="s">
        <v>99</v>
      </c>
      <c r="I57" s="62" t="s">
        <v>100</v>
      </c>
      <c r="J57" s="63">
        <v>4.4000000000000004</v>
      </c>
      <c r="K57" s="64">
        <v>0</v>
      </c>
      <c r="L57" s="57" t="s">
        <v>98</v>
      </c>
      <c r="M57" s="59">
        <v>2</v>
      </c>
    </row>
    <row r="58" spans="1:13" ht="21.95" customHeight="1">
      <c r="A58" s="60">
        <v>52</v>
      </c>
      <c r="B58" s="93" t="s">
        <v>126</v>
      </c>
      <c r="C58" s="94" t="s">
        <v>90</v>
      </c>
      <c r="D58" s="61" t="s">
        <v>67</v>
      </c>
      <c r="E58" s="58" t="s">
        <v>145</v>
      </c>
      <c r="F58" s="61" t="s">
        <v>95</v>
      </c>
      <c r="G58" s="61" t="s">
        <v>96</v>
      </c>
      <c r="H58" s="60" t="s">
        <v>99</v>
      </c>
      <c r="I58" s="62" t="s">
        <v>100</v>
      </c>
      <c r="J58" s="63">
        <v>3</v>
      </c>
      <c r="K58" s="64">
        <v>0</v>
      </c>
      <c r="L58" s="57" t="s">
        <v>98</v>
      </c>
      <c r="M58" s="59">
        <v>2</v>
      </c>
    </row>
    <row r="59" spans="1:13" ht="21.95" customHeight="1">
      <c r="A59" s="60">
        <v>53</v>
      </c>
      <c r="B59" s="65" t="s">
        <v>127</v>
      </c>
      <c r="C59" s="94" t="s">
        <v>91</v>
      </c>
      <c r="D59" s="61" t="s">
        <v>67</v>
      </c>
      <c r="E59" s="58" t="s">
        <v>144</v>
      </c>
      <c r="F59" s="58" t="s">
        <v>94</v>
      </c>
      <c r="G59" s="58" t="s">
        <v>97</v>
      </c>
      <c r="H59" s="60" t="s">
        <v>99</v>
      </c>
      <c r="I59" s="62" t="s">
        <v>100</v>
      </c>
      <c r="J59" s="63">
        <v>4.4000000000000004</v>
      </c>
      <c r="K59" s="64">
        <v>0</v>
      </c>
      <c r="L59" s="57" t="s">
        <v>98</v>
      </c>
      <c r="M59" s="59">
        <v>2</v>
      </c>
    </row>
    <row r="60" spans="1:13" ht="21.95" customHeight="1">
      <c r="A60" s="60">
        <v>54</v>
      </c>
      <c r="B60" s="65" t="s">
        <v>127</v>
      </c>
      <c r="C60" s="94" t="s">
        <v>91</v>
      </c>
      <c r="D60" s="61" t="s">
        <v>67</v>
      </c>
      <c r="E60" s="58" t="s">
        <v>145</v>
      </c>
      <c r="F60" s="61" t="s">
        <v>95</v>
      </c>
      <c r="G60" s="61" t="s">
        <v>96</v>
      </c>
      <c r="H60" s="60" t="s">
        <v>99</v>
      </c>
      <c r="I60" s="62" t="s">
        <v>100</v>
      </c>
      <c r="J60" s="63">
        <v>3</v>
      </c>
      <c r="K60" s="64">
        <v>0</v>
      </c>
      <c r="L60" s="57" t="s">
        <v>98</v>
      </c>
      <c r="M60" s="59">
        <v>2</v>
      </c>
    </row>
    <row r="61" spans="1:13" ht="21.95" customHeight="1">
      <c r="A61" s="60">
        <v>55</v>
      </c>
      <c r="B61" s="93" t="s">
        <v>128</v>
      </c>
      <c r="C61" s="94" t="s">
        <v>91</v>
      </c>
      <c r="D61" s="61" t="s">
        <v>67</v>
      </c>
      <c r="E61" s="58" t="s">
        <v>144</v>
      </c>
      <c r="F61" s="58" t="s">
        <v>94</v>
      </c>
      <c r="G61" s="58" t="s">
        <v>97</v>
      </c>
      <c r="H61" s="60" t="s">
        <v>99</v>
      </c>
      <c r="I61" s="62" t="s">
        <v>100</v>
      </c>
      <c r="J61" s="63">
        <v>4.4000000000000004</v>
      </c>
      <c r="K61" s="64">
        <v>0</v>
      </c>
      <c r="L61" s="57" t="s">
        <v>98</v>
      </c>
      <c r="M61" s="59">
        <v>2</v>
      </c>
    </row>
    <row r="62" spans="1:13" ht="21.95" customHeight="1">
      <c r="A62" s="60">
        <v>56</v>
      </c>
      <c r="B62" s="93" t="s">
        <v>128</v>
      </c>
      <c r="C62" s="94" t="s">
        <v>91</v>
      </c>
      <c r="D62" s="61" t="s">
        <v>67</v>
      </c>
      <c r="E62" s="58" t="s">
        <v>145</v>
      </c>
      <c r="F62" s="61" t="s">
        <v>95</v>
      </c>
      <c r="G62" s="61" t="s">
        <v>96</v>
      </c>
      <c r="H62" s="60" t="s">
        <v>99</v>
      </c>
      <c r="I62" s="62" t="s">
        <v>100</v>
      </c>
      <c r="J62" s="63">
        <v>3</v>
      </c>
      <c r="K62" s="64">
        <v>0</v>
      </c>
      <c r="L62" s="57" t="s">
        <v>98</v>
      </c>
      <c r="M62" s="59">
        <v>2</v>
      </c>
    </row>
    <row r="63" spans="1:13" ht="21.95" customHeight="1">
      <c r="A63" s="60">
        <v>57</v>
      </c>
      <c r="B63" s="93" t="s">
        <v>129</v>
      </c>
      <c r="C63" s="94" t="s">
        <v>91</v>
      </c>
      <c r="D63" s="61" t="s">
        <v>67</v>
      </c>
      <c r="E63" s="58" t="s">
        <v>144</v>
      </c>
      <c r="F63" s="58" t="s">
        <v>94</v>
      </c>
      <c r="G63" s="58" t="s">
        <v>97</v>
      </c>
      <c r="H63" s="60" t="s">
        <v>99</v>
      </c>
      <c r="I63" s="62" t="s">
        <v>100</v>
      </c>
      <c r="J63" s="63">
        <v>4.4000000000000004</v>
      </c>
      <c r="K63" s="64">
        <v>0</v>
      </c>
      <c r="L63" s="57" t="s">
        <v>98</v>
      </c>
      <c r="M63" s="59">
        <v>2</v>
      </c>
    </row>
    <row r="64" spans="1:13" ht="21.95" customHeight="1">
      <c r="A64" s="60">
        <v>58</v>
      </c>
      <c r="B64" s="93" t="s">
        <v>129</v>
      </c>
      <c r="C64" s="94" t="s">
        <v>91</v>
      </c>
      <c r="D64" s="61" t="s">
        <v>67</v>
      </c>
      <c r="E64" s="58" t="s">
        <v>145</v>
      </c>
      <c r="F64" s="61" t="s">
        <v>95</v>
      </c>
      <c r="G64" s="61" t="s">
        <v>96</v>
      </c>
      <c r="H64" s="60" t="s">
        <v>99</v>
      </c>
      <c r="I64" s="62" t="s">
        <v>100</v>
      </c>
      <c r="J64" s="63">
        <v>3</v>
      </c>
      <c r="K64" s="64">
        <v>0</v>
      </c>
      <c r="L64" s="57" t="s">
        <v>98</v>
      </c>
      <c r="M64" s="59">
        <v>2</v>
      </c>
    </row>
    <row r="65" spans="1:13" ht="21.95" customHeight="1">
      <c r="A65" s="60">
        <v>59</v>
      </c>
      <c r="B65" s="93" t="s">
        <v>130</v>
      </c>
      <c r="C65" s="94" t="s">
        <v>91</v>
      </c>
      <c r="D65" s="61" t="s">
        <v>67</v>
      </c>
      <c r="E65" s="58" t="s">
        <v>144</v>
      </c>
      <c r="F65" s="58" t="s">
        <v>94</v>
      </c>
      <c r="G65" s="58" t="s">
        <v>97</v>
      </c>
      <c r="H65" s="60" t="s">
        <v>99</v>
      </c>
      <c r="I65" s="62" t="s">
        <v>100</v>
      </c>
      <c r="J65" s="63">
        <v>4.4000000000000004</v>
      </c>
      <c r="K65" s="64">
        <v>0</v>
      </c>
      <c r="L65" s="57" t="s">
        <v>98</v>
      </c>
      <c r="M65" s="59">
        <v>2</v>
      </c>
    </row>
    <row r="66" spans="1:13" ht="21.95" customHeight="1">
      <c r="A66" s="60">
        <v>60</v>
      </c>
      <c r="B66" s="93" t="s">
        <v>130</v>
      </c>
      <c r="C66" s="94" t="s">
        <v>91</v>
      </c>
      <c r="D66" s="61" t="s">
        <v>67</v>
      </c>
      <c r="E66" s="58" t="s">
        <v>145</v>
      </c>
      <c r="F66" s="61" t="s">
        <v>95</v>
      </c>
      <c r="G66" s="61" t="s">
        <v>96</v>
      </c>
      <c r="H66" s="60" t="s">
        <v>99</v>
      </c>
      <c r="I66" s="62" t="s">
        <v>100</v>
      </c>
      <c r="J66" s="63">
        <v>3</v>
      </c>
      <c r="K66" s="64">
        <v>0</v>
      </c>
      <c r="L66" s="57" t="s">
        <v>98</v>
      </c>
      <c r="M66" s="59">
        <v>2</v>
      </c>
    </row>
    <row r="67" spans="1:13" ht="21.95" customHeight="1">
      <c r="A67" s="60">
        <v>61</v>
      </c>
      <c r="B67" s="65" t="s">
        <v>131</v>
      </c>
      <c r="C67" s="94" t="s">
        <v>91</v>
      </c>
      <c r="D67" s="61" t="s">
        <v>67</v>
      </c>
      <c r="E67" s="58" t="s">
        <v>144</v>
      </c>
      <c r="F67" s="58" t="s">
        <v>94</v>
      </c>
      <c r="G67" s="58" t="s">
        <v>97</v>
      </c>
      <c r="H67" s="60" t="s">
        <v>99</v>
      </c>
      <c r="I67" s="62" t="s">
        <v>100</v>
      </c>
      <c r="J67" s="63">
        <v>4.4000000000000004</v>
      </c>
      <c r="K67" s="64">
        <v>0</v>
      </c>
      <c r="L67" s="57" t="s">
        <v>98</v>
      </c>
      <c r="M67" s="59">
        <v>2</v>
      </c>
    </row>
    <row r="68" spans="1:13" ht="21.95" customHeight="1">
      <c r="A68" s="60">
        <v>62</v>
      </c>
      <c r="B68" s="65" t="s">
        <v>131</v>
      </c>
      <c r="C68" s="94" t="s">
        <v>91</v>
      </c>
      <c r="D68" s="61" t="s">
        <v>67</v>
      </c>
      <c r="E68" s="58" t="s">
        <v>145</v>
      </c>
      <c r="F68" s="61" t="s">
        <v>95</v>
      </c>
      <c r="G68" s="61" t="s">
        <v>96</v>
      </c>
      <c r="H68" s="60" t="s">
        <v>99</v>
      </c>
      <c r="I68" s="62" t="s">
        <v>100</v>
      </c>
      <c r="J68" s="63">
        <v>3</v>
      </c>
      <c r="K68" s="64">
        <v>0</v>
      </c>
      <c r="L68" s="57" t="s">
        <v>98</v>
      </c>
      <c r="M68" s="59">
        <v>2</v>
      </c>
    </row>
    <row r="69" spans="1:13" ht="21.95" customHeight="1">
      <c r="A69" s="60">
        <v>63</v>
      </c>
      <c r="B69" s="93" t="s">
        <v>132</v>
      </c>
      <c r="C69" s="94" t="s">
        <v>91</v>
      </c>
      <c r="D69" s="61" t="s">
        <v>67</v>
      </c>
      <c r="E69" s="58" t="s">
        <v>144</v>
      </c>
      <c r="F69" s="58" t="s">
        <v>94</v>
      </c>
      <c r="G69" s="58" t="s">
        <v>97</v>
      </c>
      <c r="H69" s="60" t="s">
        <v>99</v>
      </c>
      <c r="I69" s="62" t="s">
        <v>100</v>
      </c>
      <c r="J69" s="63">
        <v>4.4000000000000004</v>
      </c>
      <c r="K69" s="64">
        <v>0</v>
      </c>
      <c r="L69" s="57" t="s">
        <v>98</v>
      </c>
      <c r="M69" s="59">
        <v>2</v>
      </c>
    </row>
    <row r="70" spans="1:13" ht="21.95" customHeight="1">
      <c r="A70" s="60">
        <v>64</v>
      </c>
      <c r="B70" s="93" t="s">
        <v>132</v>
      </c>
      <c r="C70" s="94" t="s">
        <v>91</v>
      </c>
      <c r="D70" s="61" t="s">
        <v>67</v>
      </c>
      <c r="E70" s="58" t="s">
        <v>145</v>
      </c>
      <c r="F70" s="61" t="s">
        <v>95</v>
      </c>
      <c r="G70" s="61" t="s">
        <v>96</v>
      </c>
      <c r="H70" s="60" t="s">
        <v>99</v>
      </c>
      <c r="I70" s="62" t="s">
        <v>100</v>
      </c>
      <c r="J70" s="63">
        <v>3</v>
      </c>
      <c r="K70" s="64">
        <v>0</v>
      </c>
      <c r="L70" s="57" t="s">
        <v>98</v>
      </c>
      <c r="M70" s="59">
        <v>2</v>
      </c>
    </row>
    <row r="71" spans="1:13" ht="21.95" customHeight="1">
      <c r="A71" s="60">
        <v>65</v>
      </c>
      <c r="B71" s="93" t="s">
        <v>133</v>
      </c>
      <c r="C71" s="94" t="s">
        <v>91</v>
      </c>
      <c r="D71" s="61" t="s">
        <v>67</v>
      </c>
      <c r="E71" s="58" t="s">
        <v>144</v>
      </c>
      <c r="F71" s="58" t="s">
        <v>94</v>
      </c>
      <c r="G71" s="58" t="s">
        <v>97</v>
      </c>
      <c r="H71" s="60" t="s">
        <v>99</v>
      </c>
      <c r="I71" s="62" t="s">
        <v>100</v>
      </c>
      <c r="J71" s="63">
        <v>4.4000000000000004</v>
      </c>
      <c r="K71" s="64">
        <v>0</v>
      </c>
      <c r="L71" s="57" t="s">
        <v>98</v>
      </c>
      <c r="M71" s="59">
        <v>2</v>
      </c>
    </row>
    <row r="72" spans="1:13" ht="21.95" customHeight="1">
      <c r="A72" s="60">
        <v>66</v>
      </c>
      <c r="B72" s="93" t="s">
        <v>133</v>
      </c>
      <c r="C72" s="94" t="s">
        <v>91</v>
      </c>
      <c r="D72" s="61" t="s">
        <v>67</v>
      </c>
      <c r="E72" s="58" t="s">
        <v>145</v>
      </c>
      <c r="F72" s="61" t="s">
        <v>95</v>
      </c>
      <c r="G72" s="61" t="s">
        <v>96</v>
      </c>
      <c r="H72" s="60" t="s">
        <v>99</v>
      </c>
      <c r="I72" s="62" t="s">
        <v>100</v>
      </c>
      <c r="J72" s="63">
        <v>3</v>
      </c>
      <c r="K72" s="64">
        <v>0</v>
      </c>
      <c r="L72" s="57" t="s">
        <v>98</v>
      </c>
      <c r="M72" s="59">
        <v>2</v>
      </c>
    </row>
    <row r="73" spans="1:13" ht="21.95" customHeight="1">
      <c r="A73" s="60">
        <v>67</v>
      </c>
      <c r="B73" s="93" t="s">
        <v>134</v>
      </c>
      <c r="C73" s="94" t="s">
        <v>143</v>
      </c>
      <c r="D73" s="61" t="s">
        <v>67</v>
      </c>
      <c r="E73" s="58" t="s">
        <v>144</v>
      </c>
      <c r="F73" s="58" t="s">
        <v>94</v>
      </c>
      <c r="G73" s="58" t="s">
        <v>97</v>
      </c>
      <c r="H73" s="60" t="s">
        <v>99</v>
      </c>
      <c r="I73" s="62" t="s">
        <v>100</v>
      </c>
      <c r="J73" s="63">
        <v>4.4000000000000004</v>
      </c>
      <c r="K73" s="64">
        <v>0</v>
      </c>
      <c r="L73" s="57" t="s">
        <v>98</v>
      </c>
      <c r="M73" s="59">
        <v>2</v>
      </c>
    </row>
    <row r="74" spans="1:13" ht="21.95" customHeight="1">
      <c r="A74" s="60">
        <v>68</v>
      </c>
      <c r="B74" s="93" t="s">
        <v>134</v>
      </c>
      <c r="C74" s="94" t="s">
        <v>143</v>
      </c>
      <c r="D74" s="61" t="s">
        <v>67</v>
      </c>
      <c r="E74" s="58" t="s">
        <v>145</v>
      </c>
      <c r="F74" s="61" t="s">
        <v>95</v>
      </c>
      <c r="G74" s="61" t="s">
        <v>96</v>
      </c>
      <c r="H74" s="60" t="s">
        <v>99</v>
      </c>
      <c r="I74" s="62" t="s">
        <v>100</v>
      </c>
      <c r="J74" s="63">
        <v>3</v>
      </c>
      <c r="K74" s="64">
        <v>0</v>
      </c>
      <c r="L74" s="57" t="s">
        <v>98</v>
      </c>
      <c r="M74" s="59">
        <v>2</v>
      </c>
    </row>
    <row r="75" spans="1:13" ht="21.95" customHeight="1">
      <c r="A75" s="60">
        <v>69</v>
      </c>
      <c r="B75" s="93"/>
      <c r="C75" s="94"/>
      <c r="D75" s="61"/>
      <c r="E75" s="58"/>
      <c r="F75" s="58"/>
      <c r="G75" s="61"/>
      <c r="H75" s="60"/>
      <c r="I75" s="62"/>
      <c r="J75" s="63"/>
      <c r="K75" s="64"/>
      <c r="L75" s="57"/>
      <c r="M75" s="59"/>
    </row>
    <row r="76" spans="1:13" ht="21.95" customHeight="1">
      <c r="A76" s="60">
        <v>70</v>
      </c>
      <c r="B76" s="93"/>
      <c r="C76" s="94"/>
      <c r="D76" s="61"/>
      <c r="E76" s="58"/>
      <c r="F76" s="61"/>
      <c r="G76" s="61"/>
      <c r="H76" s="60"/>
      <c r="I76" s="62"/>
      <c r="J76" s="63"/>
      <c r="K76" s="64"/>
      <c r="L76" s="57"/>
      <c r="M76" s="59"/>
    </row>
    <row r="77" spans="1:13" ht="21.95" customHeight="1">
      <c r="A77" s="60">
        <v>71</v>
      </c>
      <c r="B77" s="93"/>
      <c r="C77" s="94"/>
      <c r="D77" s="61"/>
      <c r="E77" s="58"/>
      <c r="F77" s="58"/>
      <c r="G77" s="61"/>
      <c r="H77" s="60"/>
      <c r="I77" s="62"/>
      <c r="J77" s="63"/>
      <c r="K77" s="64"/>
      <c r="L77" s="57"/>
      <c r="M77" s="59"/>
    </row>
    <row r="78" spans="1:13" ht="21.95" customHeight="1">
      <c r="A78" s="60">
        <v>72</v>
      </c>
      <c r="B78" s="93"/>
      <c r="C78" s="94"/>
      <c r="D78" s="61"/>
      <c r="E78" s="58"/>
      <c r="F78" s="61"/>
      <c r="G78" s="61"/>
      <c r="H78" s="60"/>
      <c r="I78" s="62"/>
      <c r="J78" s="63"/>
      <c r="K78" s="64"/>
      <c r="L78" s="57"/>
      <c r="M78" s="59"/>
    </row>
    <row r="79" spans="1:13" ht="21.95" customHeight="1">
      <c r="A79" s="60">
        <v>73</v>
      </c>
      <c r="B79" s="93"/>
      <c r="C79" s="94"/>
      <c r="D79" s="61"/>
      <c r="E79" s="58"/>
      <c r="F79" s="58"/>
      <c r="G79" s="61"/>
      <c r="H79" s="60"/>
      <c r="I79" s="62"/>
      <c r="J79" s="63"/>
      <c r="K79" s="64"/>
      <c r="L79" s="57"/>
      <c r="M79" s="59"/>
    </row>
    <row r="80" spans="1:13" ht="21.95" customHeight="1">
      <c r="A80" s="60">
        <v>74</v>
      </c>
      <c r="B80" s="93"/>
      <c r="C80" s="94"/>
      <c r="D80" s="61"/>
      <c r="E80" s="58"/>
      <c r="F80" s="61"/>
      <c r="G80" s="61"/>
      <c r="H80" s="60"/>
      <c r="I80" s="62"/>
      <c r="J80" s="63"/>
      <c r="K80" s="64"/>
      <c r="L80" s="57"/>
      <c r="M80" s="59"/>
    </row>
    <row r="81" spans="1:13" ht="21.95" customHeight="1">
      <c r="A81" s="60">
        <v>75</v>
      </c>
      <c r="B81" s="93"/>
      <c r="C81" s="61"/>
      <c r="D81" s="61"/>
      <c r="E81" s="58"/>
      <c r="F81" s="58"/>
      <c r="G81" s="61"/>
      <c r="H81" s="60"/>
      <c r="I81" s="62"/>
      <c r="J81" s="63"/>
      <c r="K81" s="64"/>
      <c r="L81" s="57"/>
      <c r="M81" s="59"/>
    </row>
    <row r="82" spans="1:13" ht="21.95" customHeight="1">
      <c r="A82" s="60">
        <v>76</v>
      </c>
      <c r="B82" s="97"/>
      <c r="C82" s="61"/>
      <c r="D82" s="61"/>
      <c r="E82" s="58"/>
      <c r="F82" s="61"/>
      <c r="G82" s="61"/>
      <c r="H82" s="60"/>
      <c r="I82" s="62"/>
      <c r="J82" s="63"/>
      <c r="K82" s="64"/>
      <c r="L82" s="57"/>
      <c r="M82" s="59"/>
    </row>
    <row r="83" spans="1:13" ht="21.95" customHeight="1">
      <c r="A83" s="60">
        <v>77</v>
      </c>
      <c r="B83" s="93"/>
      <c r="C83" s="61"/>
      <c r="D83" s="61"/>
      <c r="E83" s="58"/>
      <c r="F83" s="58"/>
      <c r="G83" s="61"/>
      <c r="H83" s="60"/>
      <c r="I83" s="62"/>
      <c r="J83" s="63"/>
      <c r="K83" s="64"/>
      <c r="L83" s="57"/>
      <c r="M83" s="59"/>
    </row>
    <row r="84" spans="1:13" ht="21.95" customHeight="1">
      <c r="A84" s="60">
        <v>78</v>
      </c>
      <c r="B84" s="93"/>
      <c r="C84" s="61"/>
      <c r="D84" s="61"/>
      <c r="E84" s="58"/>
      <c r="F84" s="61"/>
      <c r="G84" s="61"/>
      <c r="H84" s="60"/>
      <c r="I84" s="62"/>
      <c r="J84" s="63"/>
      <c r="K84" s="64"/>
      <c r="L84" s="57"/>
      <c r="M84" s="59"/>
    </row>
    <row r="85" spans="1:13" ht="21.95" customHeight="1">
      <c r="A85" s="60"/>
      <c r="B85" s="65"/>
      <c r="C85" s="61"/>
      <c r="D85" s="61"/>
      <c r="E85" s="61"/>
      <c r="F85" s="61"/>
      <c r="G85" s="61"/>
      <c r="H85" s="60"/>
      <c r="I85" s="61"/>
      <c r="J85" s="63"/>
      <c r="K85" s="64"/>
      <c r="L85" s="57"/>
      <c r="M85" s="66"/>
    </row>
    <row r="86" spans="1:13" ht="21.95" customHeight="1">
      <c r="A86" s="60"/>
      <c r="B86" s="65"/>
      <c r="C86" s="61"/>
      <c r="D86" s="61"/>
      <c r="E86" s="61"/>
      <c r="F86" s="61"/>
      <c r="G86" s="61"/>
      <c r="H86" s="60"/>
      <c r="I86" s="61"/>
      <c r="J86" s="63"/>
      <c r="K86" s="64"/>
      <c r="L86" s="57"/>
      <c r="M86" s="66"/>
    </row>
    <row r="87" spans="1:13" ht="21.95" customHeight="1">
      <c r="A87" s="60"/>
      <c r="B87" s="65"/>
      <c r="C87" s="61"/>
      <c r="D87" s="61"/>
      <c r="E87" s="61"/>
      <c r="F87" s="61"/>
      <c r="G87" s="61"/>
      <c r="H87" s="60"/>
      <c r="I87" s="61"/>
      <c r="J87" s="63"/>
      <c r="K87" s="64"/>
      <c r="L87" s="57"/>
      <c r="M87" s="66"/>
    </row>
    <row r="88" spans="1:13" ht="21.95" customHeight="1">
      <c r="A88" s="60"/>
      <c r="B88" s="65"/>
      <c r="C88" s="61"/>
      <c r="D88" s="61"/>
      <c r="E88" s="61"/>
      <c r="F88" s="61"/>
      <c r="G88" s="61"/>
      <c r="H88" s="60"/>
      <c r="I88" s="61"/>
      <c r="J88" s="63"/>
      <c r="K88" s="64"/>
      <c r="L88" s="57"/>
      <c r="M88" s="66"/>
    </row>
    <row r="89" spans="1:13" ht="21.95" customHeight="1">
      <c r="A89" s="60"/>
      <c r="B89" s="65"/>
      <c r="C89" s="61"/>
      <c r="D89" s="61"/>
      <c r="E89" s="61"/>
      <c r="F89" s="61"/>
      <c r="G89" s="61"/>
      <c r="H89" s="60"/>
      <c r="I89" s="61"/>
      <c r="J89" s="63"/>
      <c r="K89" s="64"/>
      <c r="L89" s="57"/>
      <c r="M89" s="66"/>
    </row>
    <row r="90" spans="1:13" ht="21.95" customHeight="1">
      <c r="A90" s="60"/>
      <c r="B90" s="65"/>
      <c r="C90" s="61"/>
      <c r="D90" s="61"/>
      <c r="E90" s="61"/>
      <c r="F90" s="61"/>
      <c r="G90" s="61"/>
      <c r="H90" s="60"/>
      <c r="I90" s="61"/>
      <c r="J90" s="63"/>
      <c r="K90" s="64"/>
      <c r="L90" s="57"/>
      <c r="M90" s="66"/>
    </row>
    <row r="91" spans="1:13" ht="21.95" customHeight="1">
      <c r="A91" s="60"/>
      <c r="B91" s="65"/>
      <c r="C91" s="61"/>
      <c r="D91" s="61"/>
      <c r="E91" s="61"/>
      <c r="F91" s="61"/>
      <c r="G91" s="61"/>
      <c r="H91" s="60"/>
      <c r="I91" s="61"/>
      <c r="J91" s="63"/>
      <c r="K91" s="64"/>
      <c r="L91" s="57"/>
      <c r="M91" s="66"/>
    </row>
    <row r="92" spans="1:13" ht="21.95" customHeight="1">
      <c r="A92" s="60"/>
      <c r="B92" s="65"/>
      <c r="C92" s="61"/>
      <c r="D92" s="61"/>
      <c r="E92" s="61"/>
      <c r="F92" s="61"/>
      <c r="G92" s="61"/>
      <c r="H92" s="60"/>
      <c r="I92" s="61"/>
      <c r="J92" s="63"/>
      <c r="K92" s="64"/>
      <c r="L92" s="57"/>
      <c r="M92" s="66"/>
    </row>
    <row r="93" spans="1:13" ht="21.95" customHeight="1">
      <c r="A93" s="60"/>
      <c r="B93" s="65"/>
      <c r="C93" s="61"/>
      <c r="D93" s="61"/>
      <c r="E93" s="61"/>
      <c r="F93" s="61"/>
      <c r="G93" s="61"/>
      <c r="H93" s="60"/>
      <c r="I93" s="61"/>
      <c r="J93" s="63"/>
      <c r="K93" s="64"/>
      <c r="L93" s="57"/>
      <c r="M93" s="66"/>
    </row>
    <row r="94" spans="1:13" ht="21.95" customHeight="1">
      <c r="A94" s="60"/>
      <c r="B94" s="65"/>
      <c r="C94" s="61"/>
      <c r="D94" s="61"/>
      <c r="E94" s="61"/>
      <c r="F94" s="61"/>
      <c r="G94" s="61"/>
      <c r="H94" s="60"/>
      <c r="I94" s="61"/>
      <c r="J94" s="63"/>
      <c r="K94" s="64"/>
      <c r="L94" s="57"/>
      <c r="M94" s="66"/>
    </row>
    <row r="95" spans="1:13" ht="21.95" customHeight="1">
      <c r="A95" s="60"/>
      <c r="B95" s="65"/>
      <c r="C95" s="61"/>
      <c r="D95" s="61"/>
      <c r="E95" s="61"/>
      <c r="F95" s="61"/>
      <c r="G95" s="61"/>
      <c r="H95" s="60"/>
      <c r="I95" s="61"/>
      <c r="J95" s="63"/>
      <c r="K95" s="64"/>
      <c r="L95" s="57"/>
      <c r="M95" s="66"/>
    </row>
    <row r="96" spans="1:13" ht="21.95" customHeight="1">
      <c r="A96" s="60"/>
      <c r="B96" s="65"/>
      <c r="C96" s="61"/>
      <c r="D96" s="61"/>
      <c r="E96" s="61"/>
      <c r="F96" s="61"/>
      <c r="G96" s="61"/>
      <c r="H96" s="60"/>
      <c r="I96" s="61"/>
      <c r="J96" s="63"/>
      <c r="K96" s="64"/>
      <c r="L96" s="57"/>
      <c r="M96" s="66"/>
    </row>
    <row r="97" spans="1:13" ht="21.95" customHeight="1">
      <c r="A97" s="60"/>
      <c r="B97" s="65"/>
      <c r="C97" s="61"/>
      <c r="D97" s="61"/>
      <c r="E97" s="61"/>
      <c r="F97" s="61"/>
      <c r="G97" s="61"/>
      <c r="H97" s="60"/>
      <c r="I97" s="61"/>
      <c r="J97" s="63"/>
      <c r="K97" s="64"/>
      <c r="L97" s="57"/>
      <c r="M97" s="66"/>
    </row>
    <row r="98" spans="1:13" ht="21.95" customHeight="1">
      <c r="A98" s="60"/>
      <c r="B98" s="65"/>
      <c r="C98" s="61"/>
      <c r="D98" s="61"/>
      <c r="E98" s="61"/>
      <c r="F98" s="61"/>
      <c r="G98" s="61"/>
      <c r="H98" s="60"/>
      <c r="I98" s="61"/>
      <c r="J98" s="63"/>
      <c r="K98" s="64"/>
      <c r="L98" s="60"/>
      <c r="M98" s="66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3:D1491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2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2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2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2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2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2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9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73"/>
      <c r="O1" s="21"/>
      <c r="P1" s="10"/>
      <c r="Q1" s="11"/>
    </row>
    <row r="2" spans="1:17" s="12" customFormat="1" ht="24.75" customHeight="1">
      <c r="A2" s="7"/>
      <c r="B2" s="5"/>
      <c r="C2" s="28" t="s">
        <v>7</v>
      </c>
      <c r="D2" s="130" t="str">
        <f>เก็บข้อมูลHRD!C2</f>
        <v>สำนักงานปศุสัตว์จังหวัดหนองคาย</v>
      </c>
      <c r="E2" s="130"/>
      <c r="F2" s="130"/>
      <c r="G2" s="130"/>
      <c r="H2" s="130"/>
      <c r="I2" s="130"/>
      <c r="J2" s="131" t="s">
        <v>75</v>
      </c>
      <c r="K2" s="131"/>
      <c r="L2" s="130" t="str">
        <f>เก็บข้อมูลHRD!J4</f>
        <v>นายมงคล สุริยเพ็ญ</v>
      </c>
      <c r="M2" s="130"/>
      <c r="N2" s="74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25" t="s">
        <v>46</v>
      </c>
      <c r="C4" s="126"/>
      <c r="D4" s="103">
        <f>เก็บข้อมูลHRD!D4</f>
        <v>18</v>
      </c>
      <c r="E4" s="29" t="s">
        <v>53</v>
      </c>
      <c r="F4" s="103">
        <f>เก็บข้อมูลHRD!F4</f>
        <v>16</v>
      </c>
      <c r="G4" s="30"/>
      <c r="H4" s="31" t="s">
        <v>47</v>
      </c>
      <c r="I4" s="127">
        <f>เก็บข้อมูลHRD!H4</f>
        <v>2567</v>
      </c>
      <c r="J4" s="128"/>
      <c r="K4" s="129" t="s">
        <v>45</v>
      </c>
      <c r="L4" s="129"/>
      <c r="M4" s="32">
        <f>เก็บข้อมูลHRD!L4:M4</f>
        <v>45518</v>
      </c>
      <c r="N4" s="75"/>
      <c r="O4" s="22"/>
    </row>
    <row r="5" spans="1:17" s="24" customFormat="1" ht="5.25" customHeight="1">
      <c r="A5" s="9"/>
      <c r="B5" s="112"/>
      <c r="C5" s="112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41" t="s">
        <v>13</v>
      </c>
      <c r="B6" s="138" t="s">
        <v>34</v>
      </c>
      <c r="C6" s="139"/>
      <c r="D6" s="139"/>
      <c r="E6" s="139"/>
      <c r="F6" s="140"/>
      <c r="G6" s="33"/>
      <c r="H6" s="117" t="s">
        <v>32</v>
      </c>
      <c r="I6" s="117"/>
      <c r="J6" s="117"/>
      <c r="K6" s="116" t="s">
        <v>33</v>
      </c>
      <c r="L6" s="116"/>
      <c r="M6" s="116"/>
      <c r="N6" s="76"/>
      <c r="O6" s="18"/>
      <c r="P6" s="3"/>
      <c r="Q6" s="3"/>
    </row>
    <row r="7" spans="1:17" ht="24.95" customHeight="1">
      <c r="A7" s="142"/>
      <c r="B7" s="155" t="s">
        <v>51</v>
      </c>
      <c r="C7" s="156"/>
      <c r="D7" s="157"/>
      <c r="E7" s="153" t="s">
        <v>67</v>
      </c>
      <c r="F7" s="153"/>
      <c r="G7" s="36"/>
      <c r="H7" s="121" t="s">
        <v>15</v>
      </c>
      <c r="I7" s="121"/>
      <c r="J7" s="37">
        <f>COUNTIF(เก็บข้อมูลHRD!F7:F1998,"ความรู้/ทักษะเฉพาะทางในสายงาน")</f>
        <v>34</v>
      </c>
      <c r="K7" s="118" t="s">
        <v>48</v>
      </c>
      <c r="L7" s="118"/>
      <c r="M7" s="38">
        <f>COUNTIF(เก็บข้อมูลHRD!G7:G1998,"อบรมกับหน่วยงานนอกกรมฯ")</f>
        <v>0</v>
      </c>
      <c r="N7" s="78"/>
    </row>
    <row r="8" spans="1:17" ht="24.95" customHeight="1">
      <c r="A8" s="142"/>
      <c r="B8" s="135" t="s">
        <v>8</v>
      </c>
      <c r="C8" s="135"/>
      <c r="D8" s="34">
        <f t="array" ref="D8">COUNTIFS(เก็บข้อมูลHRD!D7:D1998,"ข้าราชการ",เก็บข้อมูลHRD!M7:M1998,"1")</f>
        <v>0</v>
      </c>
      <c r="E8" s="35" t="s">
        <v>10</v>
      </c>
      <c r="F8" s="34">
        <f t="array" ref="F8">COUNTIFS(เก็บข้อมูลHRD!D7:D1998,"พนักงานราชการ",เก็บข้อมูลHRD!M7:M1998,"1")</f>
        <v>0</v>
      </c>
      <c r="G8" s="36"/>
      <c r="H8" s="121" t="s">
        <v>16</v>
      </c>
      <c r="I8" s="121"/>
      <c r="J8" s="37">
        <f>COUNTIF(เก็บข้อมูลHRD!F7:F1998,"ภาษา")</f>
        <v>0</v>
      </c>
      <c r="K8" s="132" t="s">
        <v>40</v>
      </c>
      <c r="L8" s="132"/>
      <c r="M8" s="38">
        <f>COUNTIF(เก็บข้อมูลHRD!G7:G1998,"อบรมกับหน่วยงานในกรมฯ")</f>
        <v>0</v>
      </c>
      <c r="N8" s="78"/>
      <c r="P8" s="25"/>
    </row>
    <row r="9" spans="1:17" ht="24.95" customHeight="1">
      <c r="A9" s="142"/>
      <c r="B9" s="135" t="s">
        <v>9</v>
      </c>
      <c r="C9" s="135"/>
      <c r="D9" s="39">
        <f t="array" ref="D9">SUMPRODUCT(IF(เก็บข้อมูลHRD!D7:D1998="ข้าราชการ",IF(เก็บข้อมูลHRD!B7:B1998&lt;&gt;"",IF(เก็บข้อมูลHRD!M7:M1998=1,1/COUNTIFS(เก็บข้อมูลHRD!B7:B1998,เก็บข้อมูลHRD!B7:B1998,เก็บข้อมูลHRD!D7:D1998,"ข้าราชการ",เก็บข้อมูลHRD!B7:B1998,"&lt;&gt;",เก็บข้อมูลHRD!M7:M1998,"=1")))))</f>
        <v>0</v>
      </c>
      <c r="E9" s="35" t="s">
        <v>11</v>
      </c>
      <c r="F9" s="34">
        <f t="array" ref="F9">SUMPRODUCT(IF(เก็บข้อมูลHRD!D7:D1998="พนักงานราชการ",IF(เก็บข้อมูลHRD!B7:B1998&lt;&gt;"",IF(เก็บข้อมูลHRD!M7:M1998=1,1/COUNTIFS(เก็บข้อมูลHRD!B7:B1998,เก็บข้อมูลHRD!B7:B1998,เก็บข้อมูลHRD!D7:D1998,"พนักงานราชการ",เก็บข้อมูลHRD!B7:B1998,"&lt;&gt;",เก็บข้อมูลHRD!M7:M1998,"=1")))))</f>
        <v>0</v>
      </c>
      <c r="G9" s="41"/>
      <c r="H9" s="121" t="s">
        <v>17</v>
      </c>
      <c r="I9" s="121"/>
      <c r="J9" s="37">
        <f>COUNTIF(เก็บข้อมูลHRD!F7:F1998,"ภาวะผู้นำ/คุณธรรม/จริยธรรม")</f>
        <v>0</v>
      </c>
      <c r="K9" s="118" t="s">
        <v>49</v>
      </c>
      <c r="L9" s="118"/>
      <c r="M9" s="38">
        <f>COUNTIF(เก็บข้อมูลHRD!G7:G1998,"e-Learning")</f>
        <v>34</v>
      </c>
      <c r="N9" s="78"/>
    </row>
    <row r="10" spans="1:17" ht="24.95" customHeight="1">
      <c r="A10" s="143"/>
      <c r="B10" s="135" t="s">
        <v>76</v>
      </c>
      <c r="C10" s="135"/>
      <c r="D10" s="40">
        <f t="array" ref="D10">D9/D4*100</f>
        <v>0</v>
      </c>
      <c r="E10" s="35" t="s">
        <v>77</v>
      </c>
      <c r="F10" s="40">
        <f t="array" ref="F10">F9/F4*100</f>
        <v>0</v>
      </c>
      <c r="G10" s="42"/>
      <c r="H10" s="121" t="s">
        <v>18</v>
      </c>
      <c r="I10" s="121"/>
      <c r="J10" s="37">
        <f t="array" ref="J10">COUNTIF(เก็บข้อมูลHRD!F7:F998,"จิตอาสา/บริการ")</f>
        <v>0</v>
      </c>
      <c r="K10" s="118" t="s">
        <v>23</v>
      </c>
      <c r="L10" s="118"/>
      <c r="M10" s="38">
        <f>COUNTIF(เก็บข้อมูลHRD!G7:G1998,"ชุมชนนักปฏิบัติ(CoP)")</f>
        <v>34</v>
      </c>
      <c r="N10" s="78"/>
    </row>
    <row r="11" spans="1:17" ht="24.95" customHeight="1">
      <c r="A11" s="150" t="s">
        <v>14</v>
      </c>
      <c r="B11" s="147" t="s">
        <v>35</v>
      </c>
      <c r="C11" s="148"/>
      <c r="D11" s="148"/>
      <c r="E11" s="148"/>
      <c r="F11" s="149"/>
      <c r="G11" s="36"/>
      <c r="H11" s="121" t="s">
        <v>19</v>
      </c>
      <c r="I11" s="121"/>
      <c r="J11" s="37">
        <f>COUNTIF(เก็บข้อมูลHRD!F7:F1998,"ความรับผิดชอบ/ซื่อสัตย์สุจริต")</f>
        <v>0</v>
      </c>
      <c r="K11" s="118" t="s">
        <v>26</v>
      </c>
      <c r="L11" s="118"/>
      <c r="M11" s="38">
        <f>COUNTIF(เก็บข้อมูลHRD!G7:G1998,"สอนงาน")</f>
        <v>0</v>
      </c>
      <c r="N11" s="78"/>
    </row>
    <row r="12" spans="1:17" ht="24.95" customHeight="1">
      <c r="A12" s="151"/>
      <c r="B12" s="144" t="s">
        <v>51</v>
      </c>
      <c r="C12" s="145"/>
      <c r="D12" s="146"/>
      <c r="E12" s="154" t="s">
        <v>67</v>
      </c>
      <c r="F12" s="154"/>
      <c r="G12" s="36"/>
      <c r="H12" s="121" t="s">
        <v>20</v>
      </c>
      <c r="I12" s="121"/>
      <c r="J12" s="37">
        <f>COUNTIF(เก็บข้อมูลHRD!F7:F1998,"ทำงานเป็นทีม")</f>
        <v>0</v>
      </c>
      <c r="K12" s="118" t="s">
        <v>27</v>
      </c>
      <c r="L12" s="118"/>
      <c r="M12" s="38">
        <f>COUNTIF(เก็บข้อมูลHRD!G7:G1998,"มอบหมายงาน")</f>
        <v>0</v>
      </c>
      <c r="N12" s="78"/>
    </row>
    <row r="13" spans="1:17" ht="24.95" customHeight="1">
      <c r="A13" s="151"/>
      <c r="B13" s="120" t="s">
        <v>8</v>
      </c>
      <c r="C13" s="120"/>
      <c r="D13" s="34">
        <f t="array" ref="D13">COUNTIFS(เก็บข้อมูลHRD!D7:D1998,"ข้าราชการ",เก็บข้อมูลHRD!M7:M1998,"2")</f>
        <v>36</v>
      </c>
      <c r="E13" s="35" t="s">
        <v>10</v>
      </c>
      <c r="F13" s="34">
        <f t="array" ref="F13">COUNTIFS(เก็บข้อมูลHRD!D7:D1998,"พนักงานราชการ",เก็บข้อมูลHRD!M7:M1998,"2")</f>
        <v>32</v>
      </c>
      <c r="G13" s="41"/>
      <c r="H13" s="121" t="s">
        <v>24</v>
      </c>
      <c r="I13" s="121"/>
      <c r="J13" s="37">
        <f>COUNTIF(เก็บข้อมูลHRD!F7:F1998,"คิดค้น/ใช้นวัตกรรมใหม่ๆ")</f>
        <v>0</v>
      </c>
      <c r="K13" s="118" t="s">
        <v>28</v>
      </c>
      <c r="L13" s="118"/>
      <c r="M13" s="38">
        <f>COUNTIF(เก็บข้อมูลHRD!G7:G1998,"ดูงานนอกสถานที่")</f>
        <v>0</v>
      </c>
      <c r="N13" s="78"/>
      <c r="Q13" s="19" t="s">
        <v>57</v>
      </c>
    </row>
    <row r="14" spans="1:17" ht="24.95" customHeight="1">
      <c r="A14" s="151"/>
      <c r="B14" s="120" t="s">
        <v>9</v>
      </c>
      <c r="C14" s="120"/>
      <c r="D14" s="34">
        <f t="array" ref="D14">SUMPRODUCT(IF(เก็บข้อมูลHRD!D7:D1998="ข้าราชการ",IF(เก็บข้อมูลHRD!B7:B1998&lt;&gt;"",IF(เก็บข้อมูลHRD!M7:M1998=2,1/COUNTIFS(เก็บข้อมูลHRD!B7:B1998,เก็บข้อมูลHRD!B7:B1998,เก็บข้อมูลHRD!D7:D1998,"ข้าราชการ",เก็บข้อมูลHRD!B7:B1998,"&lt;&gt;",เก็บข้อมูลHRD!M7:M1998,"=2")))))</f>
        <v>18</v>
      </c>
      <c r="E14" s="35" t="s">
        <v>11</v>
      </c>
      <c r="F14" s="34">
        <f t="array" ref="F14">SUMPRODUCT(IF(เก็บข้อมูลHRD!D7:D1998="พนักงานราชการ",IF(เก็บข้อมูลHRD!B7:B1998&lt;&gt;"",IF(เก็บข้อมูลHRD!M7:M1998=2,1/COUNTIFS(เก็บข้อมูลHRD!B7:B1998,เก็บข้อมูลHRD!B7:B1998,เก็บข้อมูลHRD!D7:D1998,"พนักงานราชการ",เก็บข้อมูลHRD!B7:B1998,"&lt;&gt;",เก็บข้อมูลHRD!M7:M1998,"=2")))))</f>
        <v>16</v>
      </c>
      <c r="G14" s="42"/>
      <c r="H14" s="121" t="s">
        <v>25</v>
      </c>
      <c r="I14" s="121"/>
      <c r="J14" s="37">
        <f>COUNTIF(เก็บข้อมูลHRD!F7:F1998,"กฎหมาย/กฎระเบียบฯ")</f>
        <v>0</v>
      </c>
      <c r="K14" s="118" t="s">
        <v>29</v>
      </c>
      <c r="L14" s="118"/>
      <c r="M14" s="38">
        <f>COUNTIF(เก็บข้อมูลHRD!G7:G1998,"หมุนเวียนงาน")</f>
        <v>0</v>
      </c>
      <c r="N14" s="78"/>
    </row>
    <row r="15" spans="1:17" ht="24.95" customHeight="1">
      <c r="A15" s="152"/>
      <c r="B15" s="120" t="s">
        <v>76</v>
      </c>
      <c r="C15" s="120"/>
      <c r="D15" s="40">
        <f>D14/D4*100</f>
        <v>100</v>
      </c>
      <c r="E15" s="35" t="s">
        <v>77</v>
      </c>
      <c r="F15" s="40">
        <f>F14/F4*100</f>
        <v>100</v>
      </c>
      <c r="G15" s="36"/>
      <c r="H15" s="121" t="s">
        <v>21</v>
      </c>
      <c r="I15" s="121"/>
      <c r="J15" s="37">
        <f>COUNTIF(เก็บข้อมูลHRD!F7:F1998,"การใช้เทคโนโลยี")</f>
        <v>34</v>
      </c>
      <c r="K15" s="118" t="s">
        <v>30</v>
      </c>
      <c r="L15" s="118"/>
      <c r="M15" s="38">
        <f>COUNTIF(เก็บข้อมูลHRD!G7:G1998,"เรียนรู้ด้วยตนเอง")</f>
        <v>0</v>
      </c>
      <c r="N15" s="78"/>
    </row>
    <row r="16" spans="1:17" ht="24.95" customHeight="1">
      <c r="A16" s="162" t="s">
        <v>12</v>
      </c>
      <c r="B16" s="136" t="s">
        <v>36</v>
      </c>
      <c r="C16" s="136"/>
      <c r="D16" s="136"/>
      <c r="E16" s="136"/>
      <c r="F16" s="137"/>
      <c r="G16" s="36"/>
      <c r="H16" s="121" t="s">
        <v>22</v>
      </c>
      <c r="I16" s="121"/>
      <c r="J16" s="37">
        <f>COUNTIF(เก็บข้อมูลHRD!F7:F1998,"ทักษะการคิด")</f>
        <v>0</v>
      </c>
      <c r="K16" s="118" t="s">
        <v>31</v>
      </c>
      <c r="L16" s="118"/>
      <c r="M16" s="38">
        <f>COUNTIF(เก็บข้อมูลHRD!G7:G1998,"อื่นๆ")</f>
        <v>0</v>
      </c>
      <c r="N16" s="78"/>
    </row>
    <row r="17" spans="1:18" ht="23.25" customHeight="1">
      <c r="A17" s="162"/>
      <c r="B17" s="136" t="s">
        <v>51</v>
      </c>
      <c r="C17" s="136"/>
      <c r="D17" s="137"/>
      <c r="E17" s="163" t="s">
        <v>67</v>
      </c>
      <c r="F17" s="163"/>
      <c r="G17" s="41"/>
      <c r="H17" s="119" t="s">
        <v>52</v>
      </c>
      <c r="I17" s="119"/>
      <c r="J17" s="86">
        <f>SUM(J7:J16)</f>
        <v>68</v>
      </c>
      <c r="K17" s="119" t="s">
        <v>52</v>
      </c>
      <c r="L17" s="119"/>
      <c r="M17" s="87">
        <f>SUM(M7:M16)</f>
        <v>68</v>
      </c>
      <c r="N17" s="78"/>
    </row>
    <row r="18" spans="1:18" ht="24.95" customHeight="1">
      <c r="A18" s="162"/>
      <c r="B18" s="122" t="s">
        <v>8</v>
      </c>
      <c r="C18" s="120"/>
      <c r="D18" s="34">
        <f>COUNTIF(เก็บข้อมูลHRD!D7:D1998,"ข้าราชการ")</f>
        <v>36</v>
      </c>
      <c r="E18" s="35" t="s">
        <v>10</v>
      </c>
      <c r="F18" s="34">
        <f t="array" ref="F18">COUNTIF(เก็บข้อมูลHRD!D7:D1998,"พนักงานราชการ")</f>
        <v>32</v>
      </c>
      <c r="G18" s="42"/>
      <c r="H18" s="159" t="s">
        <v>68</v>
      </c>
      <c r="I18" s="160"/>
      <c r="J18" s="160"/>
      <c r="K18" s="160"/>
      <c r="L18" s="160"/>
      <c r="M18" s="160"/>
      <c r="N18" s="42"/>
    </row>
    <row r="19" spans="1:18" ht="28.5" customHeight="1">
      <c r="A19" s="162"/>
      <c r="B19" s="122" t="s">
        <v>9</v>
      </c>
      <c r="C19" s="120"/>
      <c r="D19" s="34">
        <f t="array" ref="D19">SUMPRODUCT(IF(เก็บข้อมูลHRD!D7:D1998="ข้าราชการ",IF(เก็บข้อมูลHRD!B7:B1998&lt;&gt;"",1/COUNTIFS(เก็บข้อมูลHRD!B7:B1998,เก็บข้อมูลHRD!B7:B1998,เก็บข้อมูลHRD!D7:D1998,"ข้าราชการ",เก็บข้อมูลHRD!B7:B1998,"&lt;&gt;"))))</f>
        <v>18</v>
      </c>
      <c r="E19" s="35" t="s">
        <v>11</v>
      </c>
      <c r="F19" s="34">
        <f t="array" ref="F19">SUMPRODUCT(IF(เก็บข้อมูลHRD!D7:D1998="พนักงานราชการ",IF(เก็บข้อมูลHRD!B7:B1998&lt;&gt;"",1/COUNTIFS(เก็บข้อมูลHRD!B7:B1998,เก็บข้อมูลHRD!B7:B1998,เก็บข้อมูลHRD!D7:D1998,"พนักงานราชการ",เก็บข้อมูลHRD!B7:B1998,"&lt;&gt;"))))</f>
        <v>16</v>
      </c>
      <c r="G19" s="41"/>
      <c r="H19" s="161"/>
      <c r="I19" s="161"/>
      <c r="J19" s="161"/>
      <c r="K19" s="161"/>
      <c r="L19" s="161"/>
      <c r="M19" s="161"/>
      <c r="N19" s="77"/>
    </row>
    <row r="20" spans="1:18" ht="24.95" customHeight="1">
      <c r="A20" s="162"/>
      <c r="B20" s="122" t="s">
        <v>76</v>
      </c>
      <c r="C20" s="120"/>
      <c r="D20" s="40">
        <f>D19/D4*100</f>
        <v>100</v>
      </c>
      <c r="E20" s="35" t="s">
        <v>77</v>
      </c>
      <c r="F20" s="40">
        <f>F19/F4*100</f>
        <v>100</v>
      </c>
      <c r="G20" s="42"/>
      <c r="H20" s="161"/>
      <c r="I20" s="161"/>
      <c r="J20" s="161"/>
      <c r="K20" s="161"/>
      <c r="L20" s="161"/>
      <c r="M20" s="161"/>
      <c r="N20" s="47"/>
    </row>
    <row r="21" spans="1:18" ht="25.5" customHeight="1">
      <c r="A21" s="162"/>
      <c r="B21" s="133" t="s">
        <v>39</v>
      </c>
      <c r="C21" s="133"/>
      <c r="D21" s="133"/>
      <c r="E21" s="133"/>
      <c r="F21" s="134"/>
      <c r="G21" s="104"/>
      <c r="H21" s="161"/>
      <c r="I21" s="161"/>
      <c r="J21" s="161"/>
      <c r="K21" s="161"/>
      <c r="L21" s="161"/>
      <c r="M21" s="161"/>
      <c r="N21" s="47"/>
      <c r="R21" s="19" t="s">
        <v>57</v>
      </c>
    </row>
    <row r="22" spans="1:18" ht="24" customHeight="1">
      <c r="A22" s="162"/>
      <c r="B22" s="164" t="s">
        <v>38</v>
      </c>
      <c r="C22" s="165"/>
      <c r="D22" s="43">
        <f t="array" ref="D22">SUMPRODUCT(IF(เก็บข้อมูลHRD!L7:L1998="มี",IF(เก็บข้อมูลHRD!B7:B1998&lt;&gt;"",1/COUNTIFS(เก็บข้อมูลHRD!B7:B1998,เก็บข้อมูลHRD!B7:B1998,เก็บข้อมูลHRD!L7:L1998,"มี",เก็บข้อมูลHRD!B7:B1998,"&lt;&gt;"))))</f>
        <v>34</v>
      </c>
      <c r="E22" s="35" t="s">
        <v>37</v>
      </c>
      <c r="F22" s="40">
        <f t="array" ref="F22">(D22/SUMPRODUCT((เก็บข้อมูลHRD!B7:B1998&lt;&gt;"")/COUNTIF(เก็บข้อมูลHRD!B7:B1998,เก็บข้อมูลHRD!B7:B1998&amp;"")))*100</f>
        <v>100</v>
      </c>
      <c r="G22" s="47"/>
      <c r="H22" s="161"/>
      <c r="I22" s="161"/>
      <c r="J22" s="161"/>
      <c r="K22" s="161"/>
      <c r="L22" s="161"/>
      <c r="M22" s="161"/>
      <c r="N22" s="47"/>
    </row>
    <row r="23" spans="1:18" ht="24">
      <c r="A23" s="162"/>
      <c r="B23" s="133" t="s">
        <v>41</v>
      </c>
      <c r="C23" s="133"/>
      <c r="D23" s="133"/>
      <c r="E23" s="133"/>
      <c r="F23" s="134"/>
      <c r="G23" s="47"/>
      <c r="H23" s="161"/>
      <c r="I23" s="161"/>
      <c r="J23" s="161"/>
      <c r="K23" s="161"/>
      <c r="L23" s="161"/>
      <c r="M23" s="161"/>
      <c r="N23" s="47"/>
    </row>
    <row r="24" spans="1:18" ht="21.75" customHeight="1">
      <c r="A24" s="162"/>
      <c r="B24" s="164" t="s">
        <v>42</v>
      </c>
      <c r="C24" s="165"/>
      <c r="D24" s="44">
        <f t="array" ref="D24">SUM(เก็บข้อมูลHRD!K7:K1998)</f>
        <v>0</v>
      </c>
      <c r="E24" s="45" t="s">
        <v>58</v>
      </c>
      <c r="F24" s="46" t="e">
        <f t="array" ref="F24">AVERAGEIF(เก็บข้อมูลHRD!K7:K1998,"&lt;&gt;0")</f>
        <v>#DIV/0!</v>
      </c>
      <c r="G24" s="47"/>
      <c r="H24" s="158" t="s">
        <v>61</v>
      </c>
      <c r="I24" s="158"/>
      <c r="J24" s="158"/>
      <c r="K24" s="158"/>
      <c r="L24" s="158"/>
      <c r="M24" s="47"/>
      <c r="N24" s="47"/>
    </row>
    <row r="25" spans="1:18">
      <c r="B25" s="115"/>
      <c r="C25" s="115"/>
      <c r="D25" s="115"/>
      <c r="E25" s="11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7"/>
  <sheetViews>
    <sheetView workbookViewId="0">
      <selection activeCell="I80" sqref="I80"/>
    </sheetView>
  </sheetViews>
  <sheetFormatPr defaultColWidth="9" defaultRowHeight="26.25"/>
  <cols>
    <col min="1" max="1" width="10.42578125" style="96" customWidth="1"/>
    <col min="2" max="2" width="42" style="97" customWidth="1"/>
    <col min="3" max="3" width="37.5703125" style="98" customWidth="1"/>
    <col min="4" max="4" width="44.7109375" style="96" customWidth="1"/>
    <col min="5" max="16384" width="9" style="79"/>
  </cols>
  <sheetData>
    <row r="1" spans="1:4" ht="36">
      <c r="A1" s="167" t="s">
        <v>64</v>
      </c>
      <c r="B1" s="167"/>
      <c r="C1" s="167"/>
      <c r="D1" s="167"/>
    </row>
    <row r="2" spans="1:4" ht="92.25" customHeight="1">
      <c r="A2" s="166" t="s">
        <v>74</v>
      </c>
      <c r="B2" s="166"/>
      <c r="C2" s="166"/>
      <c r="D2" s="166"/>
    </row>
    <row r="3" spans="1:4" ht="186.75" customHeight="1">
      <c r="A3" s="166" t="s">
        <v>70</v>
      </c>
      <c r="B3" s="166"/>
      <c r="C3" s="166"/>
      <c r="D3" s="166"/>
    </row>
    <row r="4" spans="1:4" s="83" customFormat="1" ht="52.5">
      <c r="A4" s="80" t="s">
        <v>56</v>
      </c>
      <c r="B4" s="81" t="s">
        <v>62</v>
      </c>
      <c r="C4" s="82" t="s">
        <v>1</v>
      </c>
      <c r="D4" s="84" t="s">
        <v>65</v>
      </c>
    </row>
    <row r="5" spans="1:4">
      <c r="A5" s="92">
        <v>1</v>
      </c>
      <c r="B5" s="105" t="s">
        <v>101</v>
      </c>
      <c r="C5" s="61" t="s">
        <v>78</v>
      </c>
      <c r="D5" s="95" t="str">
        <f>IF(COUNTIF(เก็บข้อมูลHRD!$B$7:$B$1998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92">
        <v>2</v>
      </c>
      <c r="B6" s="106" t="s">
        <v>102</v>
      </c>
      <c r="C6" s="61" t="s">
        <v>79</v>
      </c>
      <c r="D6" s="95" t="str">
        <f>IF(COUNTIF(เก็บข้อมูลHRD!$B$7:$B$1998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92">
        <v>3</v>
      </c>
      <c r="B7" s="106" t="s">
        <v>103</v>
      </c>
      <c r="C7" s="61" t="s">
        <v>80</v>
      </c>
      <c r="D7" s="95" t="str">
        <f>IF(COUNTIF(เก็บข้อมูลHRD!$B$7:$B$1998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92">
        <v>4</v>
      </c>
      <c r="B8" s="106" t="s">
        <v>104</v>
      </c>
      <c r="C8" s="94" t="s">
        <v>81</v>
      </c>
      <c r="D8" s="95" t="str">
        <f>IF(COUNTIF(เก็บข้อมูลHRD!$B$7:$B$1998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92">
        <v>5</v>
      </c>
      <c r="B9" s="105" t="s">
        <v>105</v>
      </c>
      <c r="C9" s="94" t="s">
        <v>82</v>
      </c>
      <c r="D9" s="95" t="str">
        <f>IF(COUNTIF(เก็บข้อมูลHRD!$B$7:$B$1998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92">
        <v>6</v>
      </c>
      <c r="B10" s="105" t="s">
        <v>106</v>
      </c>
      <c r="C10" s="94" t="s">
        <v>83</v>
      </c>
      <c r="D10" s="95" t="str">
        <f>IF(COUNTIF(เก็บข้อมูลHRD!$B$7:$B$1998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92">
        <v>7</v>
      </c>
      <c r="B11" s="105" t="s">
        <v>107</v>
      </c>
      <c r="C11" s="94" t="s">
        <v>84</v>
      </c>
      <c r="D11" s="95" t="str">
        <f>IF(COUNTIF(เก็บข้อมูลHRD!$B$7:$B$1998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92">
        <v>8</v>
      </c>
      <c r="B12" s="105" t="s">
        <v>108</v>
      </c>
      <c r="C12" s="94" t="s">
        <v>85</v>
      </c>
      <c r="D12" s="95" t="str">
        <f>IF(COUNTIF(เก็บข้อมูลHRD!$B$7:$B$1998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92">
        <v>9</v>
      </c>
      <c r="B13" s="105" t="s">
        <v>109</v>
      </c>
      <c r="C13" s="94" t="s">
        <v>86</v>
      </c>
      <c r="D13" s="95" t="str">
        <f>IF(COUNTIF(เก็บข้อมูลHRD!$B$7:$B$1998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92">
        <v>10</v>
      </c>
      <c r="B14" s="105" t="s">
        <v>110</v>
      </c>
      <c r="C14" s="61" t="s">
        <v>87</v>
      </c>
      <c r="D14" s="95" t="str">
        <f>IF(COUNTIF(เก็บข้อมูลHRD!$B$7:$B$1998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92">
        <v>11</v>
      </c>
      <c r="B15" s="106" t="s">
        <v>111</v>
      </c>
      <c r="C15" s="61" t="s">
        <v>88</v>
      </c>
      <c r="D15" s="95" t="str">
        <f>IF(COUNTIF(เก็บข้อมูลHRD!$B$7:$B$1998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92">
        <v>12</v>
      </c>
      <c r="B16" s="106" t="s">
        <v>112</v>
      </c>
      <c r="C16" s="61" t="s">
        <v>88</v>
      </c>
      <c r="D16" s="95" t="str">
        <f>IF(COUNTIF(เก็บข้อมูลHRD!$B$7:$B$1998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92">
        <v>13</v>
      </c>
      <c r="B17" s="105" t="s">
        <v>113</v>
      </c>
      <c r="C17" s="61" t="s">
        <v>66</v>
      </c>
      <c r="D17" s="95" t="str">
        <f>IF(COUNTIF(เก็บข้อมูลHRD!$B$7:$B$1998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92">
        <v>14</v>
      </c>
      <c r="B18" s="105" t="s">
        <v>114</v>
      </c>
      <c r="C18" s="61" t="s">
        <v>66</v>
      </c>
      <c r="D18" s="95" t="str">
        <f>IF(COUNTIF(เก็บข้อมูลHRD!$B$7:$B$1998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92">
        <v>15</v>
      </c>
      <c r="B19" s="106" t="s">
        <v>115</v>
      </c>
      <c r="C19" s="61" t="s">
        <v>89</v>
      </c>
      <c r="D19" s="95" t="str">
        <f>IF(COUNTIF(เก็บข้อมูลHRD!$B$7:$B$1998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92">
        <v>16</v>
      </c>
      <c r="B20" s="93" t="s">
        <v>116</v>
      </c>
      <c r="C20" s="61" t="s">
        <v>66</v>
      </c>
      <c r="D20" s="95" t="str">
        <f>IF(COUNTIF(เก็บข้อมูลHRD!$B$7:$B$1998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92">
        <v>17</v>
      </c>
      <c r="B21" s="93" t="s">
        <v>117</v>
      </c>
      <c r="C21" s="61" t="s">
        <v>66</v>
      </c>
      <c r="D21" s="95" t="str">
        <f>IF(COUNTIF(เก็บข้อมูลHRD!$B$7:$B$1998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92">
        <v>18</v>
      </c>
      <c r="B22" s="65" t="s">
        <v>118</v>
      </c>
      <c r="C22" s="61" t="s">
        <v>66</v>
      </c>
      <c r="D22" s="95" t="str">
        <f>IF(COUNTIF(เก็บข้อมูลHRD!$B$7:$B$1998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92">
        <v>19</v>
      </c>
      <c r="B23" s="97" t="s">
        <v>119</v>
      </c>
      <c r="C23" s="61" t="s">
        <v>66</v>
      </c>
      <c r="D23" s="95" t="str">
        <f>IF(COUNTIF(เก็บข้อมูลHRD!$B$7:$B$1998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92">
        <v>20</v>
      </c>
      <c r="B24" s="65" t="s">
        <v>120</v>
      </c>
      <c r="C24" s="61" t="s">
        <v>90</v>
      </c>
      <c r="D24" s="95" t="str">
        <f>IF(COUNTIF(เก็บข้อมูลHRD!$B$7:$B$1998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92">
        <v>21</v>
      </c>
      <c r="B25" s="65" t="s">
        <v>121</v>
      </c>
      <c r="C25" s="94" t="s">
        <v>92</v>
      </c>
      <c r="D25" s="95" t="str">
        <f>IF(COUNTIF(เก็บข้อมูลHRD!$B$7:$B$1998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92">
        <v>22</v>
      </c>
      <c r="B26" s="93" t="s">
        <v>122</v>
      </c>
      <c r="C26" s="94" t="s">
        <v>91</v>
      </c>
      <c r="D26" s="95" t="str">
        <f>IF(COUNTIF(เก็บข้อมูลHRD!$B$7:$B$1998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92">
        <v>23</v>
      </c>
      <c r="B27" s="65" t="s">
        <v>123</v>
      </c>
      <c r="C27" s="94" t="s">
        <v>91</v>
      </c>
      <c r="D27" s="95" t="str">
        <f>IF(COUNTIF(เก็บข้อมูลHRD!$B$7:$B$1998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92">
        <v>24</v>
      </c>
      <c r="B28" s="65" t="s">
        <v>124</v>
      </c>
      <c r="C28" s="94" t="s">
        <v>91</v>
      </c>
      <c r="D28" s="95" t="str">
        <f>IF(COUNTIF(เก็บข้อมูลHRD!$B$7:$B$1998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92">
        <v>25</v>
      </c>
      <c r="B29" s="65" t="s">
        <v>125</v>
      </c>
      <c r="C29" s="94" t="s">
        <v>91</v>
      </c>
      <c r="D29" s="95" t="str">
        <f>IF(COUNTIF(เก็บข้อมูลHRD!$B$7:$B$1998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92">
        <v>26</v>
      </c>
      <c r="B30" s="93" t="s">
        <v>126</v>
      </c>
      <c r="C30" s="94" t="s">
        <v>91</v>
      </c>
      <c r="D30" s="95" t="str">
        <f>IF(COUNTIF(เก็บข้อมูลHRD!$B$7:$B$1998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92">
        <v>27</v>
      </c>
      <c r="B31" s="65" t="s">
        <v>127</v>
      </c>
      <c r="C31" s="94" t="s">
        <v>91</v>
      </c>
      <c r="D31" s="95" t="str">
        <f>IF(COUNTIF(เก็บข้อมูลHRD!$B$7:$B$1998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92">
        <v>28</v>
      </c>
      <c r="B32" s="93" t="s">
        <v>128</v>
      </c>
      <c r="C32" s="94" t="s">
        <v>91</v>
      </c>
      <c r="D32" s="95" t="str">
        <f>IF(COUNTIF(เก็บข้อมูลHRD!$B$7:$B$1998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92">
        <v>29</v>
      </c>
      <c r="B33" s="93" t="s">
        <v>129</v>
      </c>
      <c r="C33" s="94" t="s">
        <v>91</v>
      </c>
      <c r="D33" s="95" t="str">
        <f>IF(COUNTIF(เก็บข้อมูลHRD!$B$7:$B$1998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92">
        <v>30</v>
      </c>
      <c r="B34" s="93" t="s">
        <v>130</v>
      </c>
      <c r="C34" s="94" t="s">
        <v>91</v>
      </c>
      <c r="D34" s="95" t="str">
        <f>IF(COUNTIF(เก็บข้อมูลHRD!$B$7:$B$1998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92">
        <v>31</v>
      </c>
      <c r="B35" s="65" t="s">
        <v>131</v>
      </c>
      <c r="C35" s="94" t="s">
        <v>91</v>
      </c>
      <c r="D35" s="95" t="str">
        <f>IF(COUNTIF(เก็บข้อมูลHRD!$B$7:$B$1998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92">
        <v>32</v>
      </c>
      <c r="B36" s="93" t="s">
        <v>132</v>
      </c>
      <c r="C36" s="94" t="s">
        <v>91</v>
      </c>
      <c r="D36" s="95" t="str">
        <f>IF(COUNTIF(เก็บข้อมูลHRD!$B$7:$B$1998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92">
        <v>33</v>
      </c>
      <c r="B37" s="93" t="s">
        <v>133</v>
      </c>
      <c r="C37" s="94" t="s">
        <v>91</v>
      </c>
      <c r="D37" s="95" t="str">
        <f>IF(COUNTIF(เก็บข้อมูลHRD!$B$7:$B$1998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92">
        <v>34</v>
      </c>
      <c r="B38" s="93" t="s">
        <v>134</v>
      </c>
      <c r="C38" s="94" t="s">
        <v>91</v>
      </c>
      <c r="D38" s="95" t="str">
        <f>IF(COUNTIF(เก็บข้อมูลHRD!$B$7:$B$1998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92">
        <v>35</v>
      </c>
      <c r="B39" s="93"/>
      <c r="C39" s="94"/>
      <c r="D39" s="95" t="str">
        <f>IF(COUNTIF(เก็บข้อมูลHRD!$B$7:$B$1998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92">
        <v>36</v>
      </c>
      <c r="B40" s="93"/>
      <c r="C40" s="94"/>
      <c r="D40" s="95" t="str">
        <f>IF(COUNTIF(เก็บข้อมูลHRD!$B$7:$B$1998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92">
        <v>37</v>
      </c>
      <c r="B41" s="93"/>
      <c r="C41" s="94"/>
      <c r="D41" s="95" t="str">
        <f>IF(COUNTIF(เก็บข้อมูลHRD!$B$7:$B$1998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92">
        <v>38</v>
      </c>
      <c r="B42" s="79"/>
      <c r="C42" s="105"/>
      <c r="D42" s="95" t="str">
        <f>IF(COUNTIF(เก็บข้อมูลHRD!$B$7:$B$1998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92">
        <v>39</v>
      </c>
      <c r="B43" s="93"/>
      <c r="C43" s="94"/>
      <c r="D43" s="95" t="str">
        <f>IF(COUNTIF(เก็บข้อมูลHRD!$B$7:$B$1998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92">
        <v>40</v>
      </c>
      <c r="B44" s="93"/>
      <c r="C44" s="94"/>
      <c r="D44" s="95" t="str">
        <f>IF(COUNTIF(เก็บข้อมูลHRD!$B$7:$B$1998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92">
        <v>41</v>
      </c>
      <c r="B45" s="93"/>
      <c r="C45" s="94"/>
      <c r="D45" s="95" t="str">
        <f>IF(COUNTIF(เก็บข้อมูลHRD!$B$7:$B$1998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92">
        <v>42</v>
      </c>
      <c r="B46" s="93"/>
      <c r="C46" s="94"/>
      <c r="D46" s="95" t="str">
        <f>IF(COUNTIF(เก็บข้อมูลHRD!$B$7:$B$1998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92">
        <v>43</v>
      </c>
      <c r="B47" s="93"/>
      <c r="C47" s="94"/>
      <c r="D47" s="95" t="str">
        <f>IF(COUNTIF(เก็บข้อมูลHRD!$B$7:$B$1998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92">
        <v>44</v>
      </c>
      <c r="B48" s="93"/>
      <c r="C48" s="94"/>
      <c r="D48" s="95" t="str">
        <f>IF(COUNTIF(เก็บข้อมูลHRD!$B$7:$B$1998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92">
        <v>45</v>
      </c>
      <c r="B49" s="93"/>
      <c r="C49" s="94"/>
      <c r="D49" s="95" t="str">
        <f>IF(COUNTIF(เก็บข้อมูลHRD!$B$7:$B$1998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92">
        <v>46</v>
      </c>
      <c r="B50" s="93"/>
      <c r="C50" s="94"/>
      <c r="D50" s="95" t="str">
        <f>IF(COUNTIF(เก็บข้อมูลHRD!$B$7:$B$1998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92">
        <v>47</v>
      </c>
      <c r="B51" s="93"/>
      <c r="C51" s="94"/>
      <c r="D51" s="95" t="str">
        <f>IF(COUNTIF(เก็บข้อมูลHRD!$B$7:$B$1998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92">
        <v>48</v>
      </c>
      <c r="B52" s="93"/>
      <c r="C52" s="94"/>
      <c r="D52" s="95" t="str">
        <f>IF(COUNTIF(เก็บข้อมูลHRD!$B$7:$B$1998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92">
        <v>49</v>
      </c>
      <c r="B53" s="93"/>
      <c r="C53" s="94"/>
      <c r="D53" s="95" t="str">
        <f>IF(COUNTIF(เก็บข้อมูลHRD!$B$7:$B$1998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92">
        <v>50</v>
      </c>
      <c r="B54" s="93"/>
      <c r="C54" s="94"/>
      <c r="D54" s="95" t="str">
        <f>IF(COUNTIF(เก็บข้อมูลHRD!$B$7:$B$1998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92">
        <v>51</v>
      </c>
      <c r="B55" s="93"/>
      <c r="C55" s="94"/>
      <c r="D55" s="95" t="str">
        <f>IF(COUNTIF(เก็บข้อมูลHRD!$B$7:$B$1998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92">
        <v>52</v>
      </c>
      <c r="B56" s="93"/>
      <c r="C56" s="94"/>
      <c r="D56" s="95" t="str">
        <f>IF(COUNTIF(เก็บข้อมูลHRD!$B$7:$B$1998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92">
        <v>53</v>
      </c>
      <c r="B57" s="93"/>
      <c r="C57" s="94"/>
      <c r="D57" s="95" t="str">
        <f>IF(COUNTIF(เก็บข้อมูลHRD!$B$7:$B$1998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92">
        <v>54</v>
      </c>
      <c r="B58" s="93"/>
      <c r="C58" s="94"/>
      <c r="D58" s="95" t="str">
        <f>IF(COUNTIF(เก็บข้อมูลHRD!$B$7:$B$1998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92">
        <v>55</v>
      </c>
      <c r="B59" s="93"/>
      <c r="C59" s="94"/>
      <c r="D59" s="95" t="str">
        <f>IF(COUNTIF(เก็บข้อมูลHRD!$B$7:$B$1998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92">
        <v>56</v>
      </c>
      <c r="B60" s="93"/>
      <c r="C60" s="94"/>
      <c r="D60" s="95" t="str">
        <f>IF(COUNTIF(เก็บข้อมูลHRD!$B$7:$B$1998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92">
        <v>57</v>
      </c>
      <c r="B61" s="93"/>
      <c r="C61" s="94"/>
      <c r="D61" s="95" t="str">
        <f>IF(COUNTIF(เก็บข้อมูลHRD!$B$7:$B$1998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92">
        <v>58</v>
      </c>
      <c r="B62" s="93"/>
      <c r="C62" s="94"/>
      <c r="D62" s="95" t="str">
        <f>IF(COUNTIF(เก็บข้อมูลHRD!$B$7:$B$1998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92">
        <v>59</v>
      </c>
      <c r="B63" s="93"/>
      <c r="C63" s="94"/>
      <c r="D63" s="95" t="str">
        <f>IF(COUNTIF(เก็บข้อมูลHRD!$B$7:$B$1998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92">
        <v>60</v>
      </c>
      <c r="B64" s="93"/>
      <c r="C64" s="94"/>
      <c r="D64" s="95" t="str">
        <f>IF(COUNTIF(เก็บข้อมูลHRD!$B$7:$B$1998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92">
        <v>61</v>
      </c>
      <c r="B65" s="93"/>
      <c r="C65" s="94"/>
      <c r="D65" s="95" t="str">
        <f>IF(COUNTIF(เก็บข้อมูลHRD!$B$7:$B$1998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92">
        <v>62</v>
      </c>
      <c r="B66" s="93"/>
      <c r="C66" s="94"/>
      <c r="D66" s="95" t="str">
        <f>IF(COUNTIF(เก็บข้อมูลHRD!$B$7:$B$1998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92">
        <v>63</v>
      </c>
      <c r="B67" s="93"/>
      <c r="C67" s="94"/>
      <c r="D67" s="95" t="str">
        <f>IF(COUNTIF(เก็บข้อมูลHRD!$B$7:$B$1998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92">
        <v>64</v>
      </c>
      <c r="B68" s="93"/>
      <c r="C68" s="94"/>
      <c r="D68" s="95" t="str">
        <f>IF(COUNTIF(เก็บข้อมูลHRD!$B$7:$B$1998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92">
        <v>65</v>
      </c>
      <c r="B69" s="93"/>
      <c r="C69" s="94"/>
      <c r="D69" s="95" t="str">
        <f>IF(COUNTIF(เก็บข้อมูลHRD!$B$7:$B$1998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92">
        <v>66</v>
      </c>
      <c r="B70" s="93"/>
      <c r="C70" s="94"/>
      <c r="D70" s="95" t="str">
        <f>IF(COUNTIF(เก็บข้อมูลHRD!$B$7:$B$1998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92">
        <v>67</v>
      </c>
      <c r="B71" s="93"/>
      <c r="C71" s="94"/>
      <c r="D71" s="95" t="str">
        <f>IF(COUNTIF(เก็บข้อมูลHRD!$B$7:$B$1998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92">
        <v>68</v>
      </c>
      <c r="B72" s="93"/>
      <c r="C72" s="94"/>
      <c r="D72" s="95" t="str">
        <f>IF(COUNTIF(เก็บข้อมูลHRD!$B$7:$B$1998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92">
        <v>69</v>
      </c>
      <c r="B73" s="93"/>
      <c r="C73" s="94"/>
      <c r="D73" s="95" t="str">
        <f>IF(COUNTIF(เก็บข้อมูลHRD!$B$7:$B$1998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92">
        <v>70</v>
      </c>
      <c r="B74" s="93"/>
      <c r="C74" s="94"/>
      <c r="D74" s="95" t="str">
        <f>IF(COUNTIF(เก็บข้อมูลHRD!$B$7:$B$1998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92">
        <v>71</v>
      </c>
      <c r="B75" s="93"/>
      <c r="C75" s="94"/>
      <c r="D75" s="95" t="str">
        <f>IF(COUNTIF(เก็บข้อมูลHRD!$B$7:$B$1998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92">
        <v>72</v>
      </c>
      <c r="B76" s="93"/>
      <c r="C76" s="94"/>
      <c r="D76" s="95" t="str">
        <f>IF(COUNTIF(เก็บข้อมูลHRD!$B$7:$B$1998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92">
        <v>73</v>
      </c>
      <c r="B77" s="93"/>
      <c r="C77" s="94"/>
      <c r="D77" s="95" t="str">
        <f>IF(COUNTIF(เก็บข้อมูลHRD!$B$7:$B$1998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92">
        <v>74</v>
      </c>
      <c r="B78" s="93"/>
      <c r="C78" s="94"/>
      <c r="D78" s="95" t="str">
        <f>IF(COUNTIF(เก็บข้อมูลHRD!$B$7:$B$1998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92">
        <v>75</v>
      </c>
      <c r="B79" s="93"/>
      <c r="C79" s="94"/>
      <c r="D79" s="95" t="str">
        <f>IF(COUNTIF(เก็บข้อมูลHRD!$B$7:$B$1998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92">
        <v>76</v>
      </c>
      <c r="B80" s="93"/>
      <c r="C80" s="94"/>
      <c r="D80" s="95" t="str">
        <f>IF(COUNTIF(เก็บข้อมูลHRD!$B$7:$B$1998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92">
        <v>77</v>
      </c>
      <c r="B81" s="93"/>
      <c r="C81" s="94"/>
      <c r="D81" s="95" t="str">
        <f>IF(COUNTIF(เก็บข้อมูลHRD!$B$7:$B$1998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92">
        <v>78</v>
      </c>
      <c r="B82" s="93"/>
      <c r="C82" s="94"/>
      <c r="D82" s="95" t="str">
        <f>IF(COUNTIF(เก็บข้อมูลHRD!$B$7:$B$1998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92">
        <v>79</v>
      </c>
      <c r="B83" s="93"/>
      <c r="C83" s="94"/>
      <c r="D83" s="95" t="str">
        <f>IF(COUNTIF(เก็บข้อมูลHRD!$B$7:$B$1998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92">
        <v>80</v>
      </c>
      <c r="B84" s="93"/>
      <c r="C84" s="94"/>
      <c r="D84" s="95" t="str">
        <f>IF(COUNTIF(เก็บข้อมูลHRD!$B$7:$B$1998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92">
        <v>81</v>
      </c>
      <c r="B85" s="93"/>
      <c r="C85" s="94"/>
      <c r="D85" s="95" t="str">
        <f>IF(COUNTIF(เก็บข้อมูลHRD!$B$7:$B$1998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92">
        <v>82</v>
      </c>
      <c r="B86" s="93"/>
      <c r="C86" s="94"/>
      <c r="D86" s="95" t="str">
        <f>IF(COUNTIF(เก็บข้อมูลHRD!$B$7:$B$1998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92">
        <v>83</v>
      </c>
      <c r="B87" s="93"/>
      <c r="C87" s="94"/>
      <c r="D87" s="95" t="str">
        <f>IF(COUNTIF(เก็บข้อมูลHRD!$B$7:$B$1998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92">
        <v>84</v>
      </c>
      <c r="B88" s="93"/>
      <c r="C88" s="94"/>
      <c r="D88" s="95" t="str">
        <f>IF(COUNTIF(เก็บข้อมูลHRD!$B$7:$B$1998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92">
        <v>85</v>
      </c>
      <c r="B89" s="93"/>
      <c r="C89" s="94"/>
      <c r="D89" s="95" t="str">
        <f>IF(COUNTIF(เก็บข้อมูลHRD!$B$7:$B$1998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92">
        <v>86</v>
      </c>
      <c r="B90" s="93"/>
      <c r="C90" s="94"/>
      <c r="D90" s="95" t="str">
        <f>IF(COUNTIF(เก็บข้อมูลHRD!$B$7:$B$1998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92">
        <v>87</v>
      </c>
      <c r="B91" s="93"/>
      <c r="C91" s="94"/>
      <c r="D91" s="95" t="str">
        <f>IF(COUNTIF(เก็บข้อมูลHRD!$B$7:$B$1998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92">
        <v>88</v>
      </c>
      <c r="B92" s="93"/>
      <c r="C92" s="94"/>
      <c r="D92" s="95" t="str">
        <f>IF(COUNTIF(เก็บข้อมูลHRD!$B$7:$B$1998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92">
        <v>89</v>
      </c>
      <c r="B93" s="93"/>
      <c r="C93" s="94"/>
      <c r="D93" s="95" t="str">
        <f>IF(COUNTIF(เก็บข้อมูลHRD!$B$7:$B$1998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92">
        <v>90</v>
      </c>
      <c r="B94" s="93"/>
      <c r="C94" s="94"/>
      <c r="D94" s="95" t="str">
        <f>IF(COUNTIF(เก็บข้อมูลHRD!$B$7:$B$1998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92">
        <v>91</v>
      </c>
      <c r="B95" s="93"/>
      <c r="C95" s="94"/>
      <c r="D95" s="95" t="str">
        <f>IF(COUNTIF(เก็บข้อมูลHRD!$B$7:$B$1998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92">
        <v>92</v>
      </c>
      <c r="B96" s="93"/>
      <c r="C96" s="94"/>
      <c r="D96" s="95" t="str">
        <f>IF(COUNTIF(เก็บข้อมูลHRD!$B$7:$B$1998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92">
        <v>93</v>
      </c>
      <c r="B97" s="93"/>
      <c r="C97" s="94"/>
      <c r="D97" s="95" t="str">
        <f>IF(COUNTIF(เก็บข้อมูลHRD!$B$7:$B$1998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92">
        <v>94</v>
      </c>
      <c r="B98" s="93"/>
      <c r="C98" s="94"/>
      <c r="D98" s="95" t="str">
        <f>IF(COUNTIF(เก็บข้อมูลHRD!$B$7:$B$1998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92">
        <v>95</v>
      </c>
      <c r="B99" s="93"/>
      <c r="C99" s="94"/>
      <c r="D99" s="95" t="str">
        <f>IF(COUNTIF(เก็บข้อมูลHRD!$B$7:$B$1998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92">
        <v>96</v>
      </c>
      <c r="B100" s="93"/>
      <c r="C100" s="94"/>
      <c r="D100" s="95" t="str">
        <f>IF(COUNTIF(เก็บข้อมูลHRD!$B$7:$B$1998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92">
        <v>97</v>
      </c>
      <c r="B101" s="93"/>
      <c r="C101" s="94"/>
      <c r="D101" s="95" t="str">
        <f>IF(COUNTIF(เก็บข้อมูลHRD!$B$7:$B$1998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92">
        <v>98</v>
      </c>
      <c r="B102" s="93"/>
      <c r="C102" s="94"/>
      <c r="D102" s="95" t="str">
        <f>IF(COUNTIF(เก็บข้อมูลHRD!$B$7:$B$1998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92">
        <v>99</v>
      </c>
      <c r="B103" s="93"/>
      <c r="C103" s="94"/>
      <c r="D103" s="95" t="str">
        <f>IF(COUNTIF(เก็บข้อมูลHRD!$B$7:$B$1998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92">
        <v>100</v>
      </c>
      <c r="B104" s="93"/>
      <c r="C104" s="94"/>
      <c r="D104" s="95" t="str">
        <f>IF(COUNTIF(เก็บข้อมูลHRD!$B$7:$B$1998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92">
        <v>101</v>
      </c>
      <c r="B105" s="93"/>
      <c r="C105" s="94"/>
      <c r="D105" s="95" t="str">
        <f>IF(COUNTIF(เก็บข้อมูลHRD!$B$7:$B$1998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92">
        <v>102</v>
      </c>
      <c r="B106" s="93"/>
      <c r="C106" s="94"/>
      <c r="D106" s="95" t="str">
        <f>IF(COUNTIF(เก็บข้อมูลHRD!$B$7:$B$1998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92">
        <v>103</v>
      </c>
      <c r="B107" s="93"/>
      <c r="C107" s="94"/>
      <c r="D107" s="95" t="str">
        <f>IF(COUNTIF(เก็บข้อมูลHRD!$B$7:$B$1998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Mongkhol Suriyaphen</cp:lastModifiedBy>
  <cp:lastPrinted>2019-12-06T09:04:01Z</cp:lastPrinted>
  <dcterms:created xsi:type="dcterms:W3CDTF">2019-10-21T02:57:05Z</dcterms:created>
  <dcterms:modified xsi:type="dcterms:W3CDTF">2024-10-04T03:34:52Z</dcterms:modified>
</cp:coreProperties>
</file>